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fgabe 1" sheetId="1" r:id="rId1"/>
    <sheet name="Aufgabe 2" sheetId="2" r:id="rId2"/>
  </sheets>
  <definedNames/>
  <calcPr fullCalcOnLoad="1"/>
</workbook>
</file>

<file path=xl/sharedStrings.xml><?xml version="1.0" encoding="utf-8"?>
<sst xmlns="http://schemas.openxmlformats.org/spreadsheetml/2006/main" count="215" uniqueCount="96">
  <si>
    <t>N1</t>
  </si>
  <si>
    <t>N2</t>
  </si>
  <si>
    <t>a</t>
  </si>
  <si>
    <t>N3</t>
  </si>
  <si>
    <r>
      <t>x</t>
    </r>
    <r>
      <rPr>
        <vertAlign val="superscript"/>
        <sz val="10"/>
        <rFont val="Arial"/>
        <family val="2"/>
      </rPr>
      <t>3</t>
    </r>
  </si>
  <si>
    <t>+</t>
  </si>
  <si>
    <r>
      <t>x</t>
    </r>
    <r>
      <rPr>
        <vertAlign val="superscript"/>
        <sz val="10"/>
        <rFont val="Arial"/>
        <family val="2"/>
      </rPr>
      <t>2</t>
    </r>
  </si>
  <si>
    <t>x</t>
  </si>
  <si>
    <r>
      <t>N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(</t>
    </r>
  </si>
  <si>
    <t>)</t>
  </si>
  <si>
    <r>
      <t>N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(</t>
    </r>
  </si>
  <si>
    <r>
      <t>N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>(</t>
    </r>
  </si>
  <si>
    <t>Trage die Koordinaten ein. Beginne mit der kleinsten Nullstelle und fahre bis zur größten fort.</t>
  </si>
  <si>
    <t>a) Berechne die Nullstellen der Funktion</t>
  </si>
  <si>
    <t>b) Berechne die Extrema der Funktion.</t>
  </si>
  <si>
    <t>f ' ( x ) =</t>
  </si>
  <si>
    <t>f ( x ) =</t>
  </si>
  <si>
    <t>Trage die Koordinaten auf die 3 Dezimale gerundet ein. Beginne mit der kleinsten Nullstelle der Ableitungsfunktion</t>
  </si>
  <si>
    <r>
      <t>x</t>
    </r>
    <r>
      <rPr>
        <vertAlign val="subscript"/>
        <sz val="10"/>
        <rFont val="Arial"/>
        <family val="2"/>
      </rPr>
      <t>E 1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</si>
  <si>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E 2</t>
    </r>
    <r>
      <rPr>
        <sz val="10"/>
        <rFont val="Arial"/>
        <family val="2"/>
      </rPr>
      <t>=</t>
    </r>
  </si>
  <si>
    <t>&lt;</t>
  </si>
  <si>
    <t xml:space="preserve">f ' ( x ) </t>
  </si>
  <si>
    <r>
      <t xml:space="preserve">für x &lt; x </t>
    </r>
    <r>
      <rPr>
        <vertAlign val="subscript"/>
        <sz val="12"/>
        <rFont val="Arial"/>
        <family val="2"/>
      </rPr>
      <t>E 1</t>
    </r>
    <r>
      <rPr>
        <sz val="12"/>
        <rFont val="Arial"/>
        <family val="2"/>
      </rPr>
      <t xml:space="preserve"> und</t>
    </r>
    <r>
      <rPr>
        <sz val="10"/>
        <rFont val="Arial"/>
        <family val="0"/>
      </rPr>
      <t xml:space="preserve"> </t>
    </r>
  </si>
  <si>
    <r>
      <t xml:space="preserve">für x </t>
    </r>
    <r>
      <rPr>
        <vertAlign val="subscript"/>
        <sz val="12"/>
        <rFont val="Arial"/>
        <family val="2"/>
      </rPr>
      <t>E 1</t>
    </r>
    <r>
      <rPr>
        <sz val="12"/>
        <rFont val="Arial"/>
        <family val="2"/>
      </rPr>
      <t xml:space="preserve"> &lt; x &lt; x </t>
    </r>
    <r>
      <rPr>
        <vertAlign val="subscript"/>
        <sz val="12"/>
        <rFont val="Arial"/>
        <family val="2"/>
      </rPr>
      <t>E 2</t>
    </r>
  </si>
  <si>
    <t>nach</t>
  </si>
  <si>
    <t xml:space="preserve">    Es liegt ein Vorzeichenwechsel der Ableitungsfunktion von </t>
  </si>
  <si>
    <t>vor.</t>
  </si>
  <si>
    <t>+/-</t>
  </si>
  <si>
    <t>Max/Min</t>
  </si>
  <si>
    <r>
      <t xml:space="preserve">     An der Stelle X </t>
    </r>
    <r>
      <rPr>
        <vertAlign val="subscript"/>
        <sz val="10"/>
        <rFont val="Arial"/>
        <family val="2"/>
      </rPr>
      <t>E 1</t>
    </r>
    <r>
      <rPr>
        <sz val="10"/>
        <rFont val="Arial"/>
        <family val="0"/>
      </rPr>
      <t xml:space="preserve"> befindet sich ein lokales </t>
    </r>
  </si>
  <si>
    <t>H/T</t>
  </si>
  <si>
    <t>(</t>
  </si>
  <si>
    <r>
      <t xml:space="preserve">Notwendige Bedingung </t>
    </r>
    <r>
      <rPr>
        <sz val="10"/>
        <rFont val="Arial"/>
        <family val="0"/>
      </rPr>
      <t xml:space="preserve">   f ' ( x ) = 0</t>
    </r>
  </si>
  <si>
    <r>
      <t>Hinreichende Bedingung:</t>
    </r>
    <r>
      <rPr>
        <sz val="10"/>
        <rFont val="Arial"/>
        <family val="0"/>
      </rPr>
      <t xml:space="preserve"> Untersuche, ob ein Vorzeichenwechsel der Ableitungsfunktion </t>
    </r>
  </si>
  <si>
    <t xml:space="preserve">f '( x ) </t>
  </si>
  <si>
    <r>
      <t>für x</t>
    </r>
    <r>
      <rPr>
        <vertAlign val="subscript"/>
        <sz val="12"/>
        <rFont val="Arial"/>
        <family val="2"/>
      </rPr>
      <t>E 1</t>
    </r>
    <r>
      <rPr>
        <sz val="12"/>
        <rFont val="Arial"/>
        <family val="2"/>
      </rPr>
      <t xml:space="preserve"> &lt; x &lt; x</t>
    </r>
    <r>
      <rPr>
        <vertAlign val="subscript"/>
        <sz val="12"/>
        <rFont val="Arial"/>
        <family val="2"/>
      </rPr>
      <t xml:space="preserve">E 2 </t>
    </r>
    <r>
      <rPr>
        <sz val="12"/>
        <rFont val="Arial"/>
        <family val="2"/>
      </rPr>
      <t xml:space="preserve">und </t>
    </r>
  </si>
  <si>
    <t>-</t>
  </si>
  <si>
    <r>
      <t xml:space="preserve">     An der Stelle X </t>
    </r>
    <r>
      <rPr>
        <vertAlign val="subscript"/>
        <sz val="10"/>
        <rFont val="Arial"/>
        <family val="2"/>
      </rPr>
      <t>E 2</t>
    </r>
    <r>
      <rPr>
        <sz val="10"/>
        <rFont val="Arial"/>
        <family val="0"/>
      </rPr>
      <t xml:space="preserve"> befindet sich ein lokales </t>
    </r>
  </si>
  <si>
    <t>=</t>
  </si>
  <si>
    <r>
      <t>an den Stellen x</t>
    </r>
    <r>
      <rPr>
        <vertAlign val="subscript"/>
        <sz val="10"/>
        <rFont val="Arial"/>
        <family val="2"/>
      </rPr>
      <t xml:space="preserve">E 1 </t>
    </r>
    <r>
      <rPr>
        <sz val="10"/>
        <rFont val="Arial"/>
        <family val="2"/>
      </rPr>
      <t>und x</t>
    </r>
    <r>
      <rPr>
        <vertAlign val="subscript"/>
        <sz val="10"/>
        <rFont val="Arial"/>
        <family val="2"/>
      </rPr>
      <t>E 2</t>
    </r>
    <r>
      <rPr>
        <sz val="10"/>
        <rFont val="Arial"/>
        <family val="2"/>
      </rPr>
      <t xml:space="preserve"> vorliegt.</t>
    </r>
  </si>
  <si>
    <t>Kurvendiskussion</t>
  </si>
  <si>
    <r>
      <t xml:space="preserve">Trage das </t>
    </r>
    <r>
      <rPr>
        <sz val="10"/>
        <color indexed="12"/>
        <rFont val="Arial"/>
        <family val="2"/>
      </rPr>
      <t>&lt;</t>
    </r>
    <r>
      <rPr>
        <sz val="10"/>
        <rFont val="Arial"/>
        <family val="0"/>
      </rPr>
      <t xml:space="preserve"> oder </t>
    </r>
    <r>
      <rPr>
        <sz val="10"/>
        <color indexed="12"/>
        <rFont val="Arial"/>
        <family val="2"/>
      </rPr>
      <t>&gt;</t>
    </r>
    <r>
      <rPr>
        <sz val="10"/>
        <rFont val="Arial"/>
        <family val="0"/>
      </rPr>
      <t xml:space="preserve"> Zeichen in das entsprechende Feld ein.</t>
    </r>
  </si>
  <si>
    <t xml:space="preserve">Trage in die roten Felder die richtigen Werte ein. </t>
  </si>
  <si>
    <t>Ist das Ergebnis richtig wechselt das Feld die Farbe von rot nach grün.</t>
  </si>
  <si>
    <t>&lt; / &gt;</t>
  </si>
  <si>
    <t xml:space="preserve">Werden in ein Feld keine Zahlen eingetragen, so geben die blauen Zeichen </t>
  </si>
  <si>
    <t>über dem Feld einen Hinweis welche Einträge erwartet werden.</t>
  </si>
  <si>
    <t>© Otto Fell Gymnasium Walldorf</t>
  </si>
  <si>
    <t xml:space="preserve">f ( x ) </t>
  </si>
  <si>
    <t xml:space="preserve">für x </t>
  </si>
  <si>
    <t xml:space="preserve">c) Untersuche das Verhalten der Funktion für </t>
  </si>
  <si>
    <t>S(</t>
  </si>
  <si>
    <t>f '' ( x ) =</t>
  </si>
  <si>
    <t>y=</t>
  </si>
  <si>
    <t>x +</t>
  </si>
  <si>
    <t>ist.</t>
  </si>
  <si>
    <t xml:space="preserve">e)  Bestimme die Gleichung der Tangente </t>
  </si>
  <si>
    <t xml:space="preserve">     an das Schaubild der Funktion f, die parallel zur Geraden</t>
  </si>
  <si>
    <t>d) Diese Funktion ist Punktsymmetrisch. Bestimme diesen Symmetripunkt S</t>
  </si>
  <si>
    <t>Bestimme die Stellen an denen die Funktion die Steigung der gegebenen Geraden hat.</t>
  </si>
  <si>
    <t>Berechne dann den oder die Berührpunkte und stelle dann die Tangentengleichung auf.</t>
  </si>
  <si>
    <r>
      <t>B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(</t>
    </r>
  </si>
  <si>
    <r>
      <t>x</t>
    </r>
    <r>
      <rPr>
        <vertAlign val="subscript"/>
        <sz val="10"/>
        <rFont val="Arial"/>
        <family val="2"/>
      </rPr>
      <t>B 1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</si>
  <si>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B 2</t>
    </r>
    <r>
      <rPr>
        <sz val="10"/>
        <rFont val="Arial"/>
        <family val="2"/>
      </rPr>
      <t>=</t>
    </r>
  </si>
  <si>
    <r>
      <t>t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: y=</t>
    </r>
  </si>
  <si>
    <r>
      <t>t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: y=</t>
    </r>
  </si>
  <si>
    <t>n1</t>
  </si>
  <si>
    <t>n2</t>
  </si>
  <si>
    <t>n3</t>
  </si>
  <si>
    <t>Bestimme die Stellen, an denen die Funktion die Steigung der gegebenen Geraden hat.</t>
  </si>
  <si>
    <t>d) Diese Funktion ist punktsymmetrisch. Bestimme diesen Symmetriepunkt S</t>
  </si>
  <si>
    <t>verschiebung</t>
  </si>
  <si>
    <t>b</t>
  </si>
  <si>
    <t xml:space="preserve">Trage die Koordinate der Nullstelle der Ableitungsfunktion auf die 3 Dezimale gerundet ein. </t>
  </si>
  <si>
    <r>
      <t xml:space="preserve">für x </t>
    </r>
    <r>
      <rPr>
        <vertAlign val="subscript"/>
        <sz val="12"/>
        <rFont val="Arial"/>
        <family val="2"/>
      </rPr>
      <t>E 1</t>
    </r>
    <r>
      <rPr>
        <sz val="12"/>
        <rFont val="Arial"/>
        <family val="2"/>
      </rPr>
      <t xml:space="preserve"> &lt; x </t>
    </r>
  </si>
  <si>
    <t>nein</t>
  </si>
  <si>
    <t>ja/nein</t>
  </si>
  <si>
    <t xml:space="preserve">                     Liegt ein Vorzeichenwechsel der Ableitungsfunktion von ? </t>
  </si>
  <si>
    <t>ein/kein</t>
  </si>
  <si>
    <t>kein</t>
  </si>
  <si>
    <t xml:space="preserve">Trage die Koordinaten der Nullstelle der Funktion auf die 3 Dezimale gerundet ein. </t>
  </si>
  <si>
    <t>Extremum.</t>
  </si>
  <si>
    <t xml:space="preserve">f)  Die Tangente im Punkt </t>
  </si>
  <si>
    <r>
      <t>B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>(</t>
    </r>
  </si>
  <si>
    <t>in einem weiteren Punkt Q.</t>
  </si>
  <si>
    <r>
      <t>t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>: y=</t>
    </r>
  </si>
  <si>
    <r>
      <t xml:space="preserve">)  </t>
    </r>
    <r>
      <rPr>
        <sz val="12"/>
        <rFont val="Arial"/>
        <family val="2"/>
      </rPr>
      <t>schneidet das Schaubild von f</t>
    </r>
  </si>
  <si>
    <t>Berechne die Koordinaten von Q</t>
  </si>
  <si>
    <t>g( x ) =</t>
  </si>
  <si>
    <r>
      <t>Löse die Gleichung  f (x) = t</t>
    </r>
    <r>
      <rPr>
        <vertAlign val="subscript"/>
        <sz val="12"/>
        <rFont val="Arial"/>
        <family val="2"/>
      </rPr>
      <t xml:space="preserve">0 </t>
    </r>
    <r>
      <rPr>
        <sz val="12"/>
        <rFont val="Arial"/>
        <family val="2"/>
      </rPr>
      <t>(x) mit Polinomdivision durch ( x - 1).</t>
    </r>
  </si>
  <si>
    <r>
      <t>f (x) - t</t>
    </r>
    <r>
      <rPr>
        <vertAlign val="subscript"/>
        <sz val="12"/>
        <rFont val="Arial"/>
        <family val="2"/>
      </rPr>
      <t xml:space="preserve">0 </t>
    </r>
    <r>
      <rPr>
        <sz val="12"/>
        <rFont val="Arial"/>
        <family val="2"/>
      </rPr>
      <t>(x) = (x -1)   g(x) = 0</t>
    </r>
  </si>
  <si>
    <t>Q(</t>
  </si>
  <si>
    <r>
      <t xml:space="preserve">An der Stelle X </t>
    </r>
    <r>
      <rPr>
        <vertAlign val="subscript"/>
        <sz val="10"/>
        <rFont val="Arial"/>
        <family val="2"/>
      </rPr>
      <t>E 1</t>
    </r>
    <r>
      <rPr>
        <sz val="10"/>
        <rFont val="Arial"/>
        <family val="0"/>
      </rPr>
      <t xml:space="preserve"> befindet sich </t>
    </r>
  </si>
  <si>
    <t>rest der Polynomdivision</t>
  </si>
  <si>
    <t>Zur Darstellung des Graphen kann ein Applet aufgerufen werden.</t>
  </si>
  <si>
    <r>
      <t xml:space="preserve">für  x </t>
    </r>
    <r>
      <rPr>
        <vertAlign val="subscript"/>
        <sz val="12"/>
        <rFont val="Arial"/>
        <family val="2"/>
      </rPr>
      <t>E 2</t>
    </r>
    <r>
      <rPr>
        <sz val="12"/>
        <rFont val="Arial"/>
        <family val="2"/>
      </rPr>
      <t xml:space="preserve"> &lt; x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</si>
</sst>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  <numFmt numFmtId="174" formatCode="0.000000"/>
  </numFmts>
  <fonts count="18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  <font>
      <vertAlign val="subscript"/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4"/>
      <color indexed="9"/>
      <name val="Arial"/>
      <family val="2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 shrinkToFit="1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0" fillId="3" borderId="0" xfId="0" applyFill="1" applyAlignment="1" quotePrefix="1">
      <alignment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 quotePrefix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172" fontId="12" fillId="3" borderId="0" xfId="0" applyNumberFormat="1" applyFont="1" applyFill="1" applyAlignment="1">
      <alignment shrinkToFit="1"/>
    </xf>
    <xf numFmtId="0" fontId="12" fillId="3" borderId="0" xfId="0" applyFont="1" applyFill="1" applyAlignment="1">
      <alignment horizontal="center"/>
    </xf>
    <xf numFmtId="0" fontId="3" fillId="0" borderId="0" xfId="0" applyFont="1" applyAlignment="1" applyProtection="1">
      <alignment horizontal="center" shrinkToFit="1"/>
      <protection locked="0"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 applyProtection="1">
      <alignment/>
      <protection locked="0"/>
    </xf>
    <xf numFmtId="0" fontId="13" fillId="3" borderId="0" xfId="0" applyFont="1" applyFill="1" applyAlignment="1">
      <alignment/>
    </xf>
    <xf numFmtId="173" fontId="3" fillId="0" borderId="0" xfId="0" applyNumberFormat="1" applyFont="1" applyAlignment="1" applyProtection="1">
      <alignment horizontal="center" shrinkToFit="1"/>
      <protection locked="0"/>
    </xf>
    <xf numFmtId="0" fontId="3" fillId="3" borderId="0" xfId="0" applyFont="1" applyFill="1" applyAlignment="1" applyProtection="1">
      <alignment horizontal="center" shrinkToFit="1"/>
      <protection locked="0"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 quotePrefix="1">
      <alignment horizontal="center"/>
    </xf>
    <xf numFmtId="0" fontId="0" fillId="3" borderId="0" xfId="0" applyFont="1" applyFill="1" applyAlignment="1">
      <alignment/>
    </xf>
    <xf numFmtId="172" fontId="0" fillId="3" borderId="0" xfId="0" applyNumberFormat="1" applyFont="1" applyFill="1" applyAlignment="1" applyProtection="1">
      <alignment shrinkToFit="1"/>
      <protection hidden="1"/>
    </xf>
    <xf numFmtId="0" fontId="0" fillId="3" borderId="0" xfId="0" applyFill="1" applyAlignment="1" applyProtection="1">
      <alignment/>
      <protection hidden="1"/>
    </xf>
    <xf numFmtId="172" fontId="0" fillId="3" borderId="0" xfId="0" applyNumberFormat="1" applyFill="1" applyAlignment="1" applyProtection="1">
      <alignment shrinkToFit="1"/>
      <protection hidden="1"/>
    </xf>
    <xf numFmtId="0" fontId="9" fillId="3" borderId="0" xfId="0" applyFont="1" applyFill="1" applyAlignment="1" applyProtection="1">
      <alignment horizontal="center"/>
      <protection hidden="1"/>
    </xf>
    <xf numFmtId="172" fontId="0" fillId="3" borderId="0" xfId="0" applyNumberFormat="1" applyFill="1" applyAlignment="1" applyProtection="1">
      <alignment horizontal="center" shrinkToFit="1"/>
      <protection hidden="1"/>
    </xf>
    <xf numFmtId="0" fontId="8" fillId="3" borderId="0" xfId="0" applyFont="1" applyFill="1" applyAlignment="1" applyProtection="1">
      <alignment/>
      <protection hidden="1"/>
    </xf>
    <xf numFmtId="172" fontId="8" fillId="3" borderId="0" xfId="0" applyNumberFormat="1" applyFont="1" applyFill="1" applyAlignment="1" applyProtection="1">
      <alignment shrinkToFit="1"/>
      <protection hidden="1"/>
    </xf>
    <xf numFmtId="172" fontId="8" fillId="3" borderId="0" xfId="0" applyNumberFormat="1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>
      <alignment horizontal="center"/>
    </xf>
    <xf numFmtId="0" fontId="14" fillId="3" borderId="0" xfId="0" applyFont="1" applyFill="1" applyAlignment="1" applyProtection="1">
      <alignment horizontal="center" shrinkToFit="1"/>
      <protection hidden="1"/>
    </xf>
    <xf numFmtId="0" fontId="3" fillId="3" borderId="0" xfId="0" applyFont="1" applyFill="1" applyAlignment="1" applyProtection="1">
      <alignment horizontal="center" shrinkToFit="1"/>
      <protection/>
    </xf>
    <xf numFmtId="172" fontId="12" fillId="3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>
      <alignment/>
    </xf>
    <xf numFmtId="172" fontId="7" fillId="3" borderId="0" xfId="0" applyNumberFormat="1" applyFont="1" applyFill="1" applyAlignment="1" applyProtection="1">
      <alignment shrinkToFit="1"/>
      <protection hidden="1"/>
    </xf>
    <xf numFmtId="0" fontId="1" fillId="2" borderId="0" xfId="0" applyFont="1" applyFill="1" applyAlignment="1" applyProtection="1">
      <alignment shrinkToFit="1"/>
      <protection hidden="1"/>
    </xf>
    <xf numFmtId="0" fontId="1" fillId="2" borderId="0" xfId="0" applyFont="1" applyFill="1" applyAlignment="1" applyProtection="1">
      <alignment horizontal="center" shrinkToFit="1"/>
      <protection hidden="1"/>
    </xf>
    <xf numFmtId="0" fontId="7" fillId="3" borderId="0" xfId="0" applyFont="1" applyFill="1" applyAlignment="1">
      <alignment/>
    </xf>
    <xf numFmtId="0" fontId="0" fillId="3" borderId="0" xfId="0" applyFill="1" applyAlignment="1" applyProtection="1">
      <alignment horizontal="center"/>
      <protection hidden="1"/>
    </xf>
    <xf numFmtId="0" fontId="8" fillId="3" borderId="0" xfId="0" applyFont="1" applyFill="1" applyAlignment="1">
      <alignment/>
    </xf>
    <xf numFmtId="0" fontId="8" fillId="3" borderId="0" xfId="0" applyFont="1" applyFill="1" applyAlignment="1" applyProtection="1">
      <alignment/>
      <protection locked="0"/>
    </xf>
    <xf numFmtId="0" fontId="3" fillId="3" borderId="0" xfId="0" applyFont="1" applyFill="1" applyAlignment="1" applyProtection="1">
      <alignment horizontal="left"/>
      <protection/>
    </xf>
    <xf numFmtId="0" fontId="3" fillId="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72" fontId="0" fillId="3" borderId="0" xfId="0" applyNumberFormat="1" applyFont="1" applyFill="1" applyAlignment="1" applyProtection="1">
      <alignment horizontal="center" shrinkToFit="1"/>
      <protection hidden="1"/>
    </xf>
    <xf numFmtId="172" fontId="0" fillId="3" borderId="0" xfId="0" applyNumberFormat="1" applyFont="1" applyFill="1" applyAlignment="1" applyProtection="1">
      <alignment/>
      <protection hidden="1"/>
    </xf>
    <xf numFmtId="172" fontId="7" fillId="3" borderId="0" xfId="0" applyNumberFormat="1" applyFont="1" applyFill="1" applyAlignment="1" applyProtection="1">
      <alignment horizontal="center" shrinkToFit="1"/>
      <protection hidden="1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3" fillId="2" borderId="0" xfId="0" applyFont="1" applyFill="1" applyAlignment="1" applyProtection="1">
      <alignment horizontal="center" shrinkToFit="1"/>
      <protection/>
    </xf>
    <xf numFmtId="172" fontId="15" fillId="3" borderId="0" xfId="0" applyNumberFormat="1" applyFont="1" applyFill="1" applyAlignment="1" applyProtection="1">
      <alignment shrinkToFit="1"/>
      <protection hidden="1"/>
    </xf>
    <xf numFmtId="0" fontId="15" fillId="3" borderId="0" xfId="0" applyFont="1" applyFill="1" applyAlignment="1">
      <alignment/>
    </xf>
    <xf numFmtId="172" fontId="0" fillId="3" borderId="0" xfId="0" applyNumberFormat="1" applyFill="1" applyAlignment="1">
      <alignment/>
    </xf>
    <xf numFmtId="0" fontId="3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center"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173" fontId="3" fillId="0" borderId="0" xfId="0" applyNumberFormat="1" applyFont="1" applyAlignment="1" applyProtection="1">
      <alignment horizontal="center" shrinkToFi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172" fontId="8" fillId="3" borderId="0" xfId="0" applyNumberFormat="1" applyFont="1" applyFill="1" applyAlignment="1" applyProtection="1">
      <alignment horizontal="center" shrinkToFit="1"/>
      <protection hidden="1"/>
    </xf>
    <xf numFmtId="172" fontId="8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>
      <alignment/>
    </xf>
    <xf numFmtId="2" fontId="8" fillId="3" borderId="0" xfId="0" applyNumberFormat="1" applyFont="1" applyFill="1" applyAlignment="1" applyProtection="1">
      <alignment shrinkToFit="1"/>
      <protection hidden="1"/>
    </xf>
    <xf numFmtId="0" fontId="8" fillId="3" borderId="0" xfId="0" applyFont="1" applyFill="1" applyAlignment="1" applyProtection="1">
      <alignment/>
      <protection/>
    </xf>
    <xf numFmtId="172" fontId="8" fillId="3" borderId="0" xfId="0" applyNumberFormat="1" applyFont="1" applyFill="1" applyAlignment="1" applyProtection="1">
      <alignment shrinkToFit="1"/>
      <protection hidden="1"/>
    </xf>
    <xf numFmtId="0" fontId="8" fillId="3" borderId="0" xfId="0" applyFont="1" applyFill="1" applyAlignment="1" applyProtection="1">
      <alignment/>
      <protection hidden="1"/>
    </xf>
    <xf numFmtId="172" fontId="8" fillId="3" borderId="0" xfId="0" applyNumberFormat="1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/>
    </xf>
    <xf numFmtId="172" fontId="8" fillId="3" borderId="0" xfId="0" applyNumberFormat="1" applyFont="1" applyFill="1" applyAlignment="1" applyProtection="1">
      <alignment horizontal="center" shrinkToFit="1"/>
      <protection hidden="1"/>
    </xf>
    <xf numFmtId="0" fontId="8" fillId="3" borderId="0" xfId="0" applyFont="1" applyFill="1" applyAlignment="1">
      <alignment horizontal="center"/>
    </xf>
    <xf numFmtId="172" fontId="8" fillId="3" borderId="0" xfId="0" applyNumberFormat="1" applyFont="1" applyFill="1" applyAlignment="1">
      <alignment/>
    </xf>
    <xf numFmtId="0" fontId="16" fillId="3" borderId="0" xfId="18" applyFont="1" applyFill="1" applyAlignment="1" applyProtection="1">
      <alignment horizontal="center"/>
      <protection locked="0"/>
    </xf>
    <xf numFmtId="0" fontId="16" fillId="3" borderId="0" xfId="18" applyFill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15</xdr:row>
      <xdr:rowOff>9525</xdr:rowOff>
    </xdr:from>
    <xdr:to>
      <xdr:col>9</xdr:col>
      <xdr:colOff>9525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4067175" y="272415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142875</xdr:rowOff>
    </xdr:from>
    <xdr:to>
      <xdr:col>4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2324100" y="269557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16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5781675" y="27241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34</xdr:row>
      <xdr:rowOff>142875</xdr:rowOff>
    </xdr:from>
    <xdr:to>
      <xdr:col>2</xdr:col>
      <xdr:colOff>104775</xdr:colOff>
      <xdr:row>34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276350" y="6362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34</xdr:row>
      <xdr:rowOff>161925</xdr:rowOff>
    </xdr:from>
    <xdr:to>
      <xdr:col>2</xdr:col>
      <xdr:colOff>0</xdr:colOff>
      <xdr:row>34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276350" y="6381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37</xdr:row>
      <xdr:rowOff>142875</xdr:rowOff>
    </xdr:from>
    <xdr:to>
      <xdr:col>1</xdr:col>
      <xdr:colOff>38100</xdr:colOff>
      <xdr:row>37</xdr:row>
      <xdr:rowOff>142875</xdr:rowOff>
    </xdr:to>
    <xdr:sp>
      <xdr:nvSpPr>
        <xdr:cNvPr id="6" name="Line 9"/>
        <xdr:cNvSpPr>
          <a:spLocks/>
        </xdr:cNvSpPr>
      </xdr:nvSpPr>
      <xdr:spPr>
        <a:xfrm>
          <a:off x="485775" y="6943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37</xdr:row>
      <xdr:rowOff>180975</xdr:rowOff>
    </xdr:from>
    <xdr:to>
      <xdr:col>0</xdr:col>
      <xdr:colOff>742950</xdr:colOff>
      <xdr:row>37</xdr:row>
      <xdr:rowOff>180975</xdr:rowOff>
    </xdr:to>
    <xdr:sp>
      <xdr:nvSpPr>
        <xdr:cNvPr id="7" name="Line 10"/>
        <xdr:cNvSpPr>
          <a:spLocks/>
        </xdr:cNvSpPr>
      </xdr:nvSpPr>
      <xdr:spPr>
        <a:xfrm flipV="1">
          <a:off x="476250" y="6981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37</xdr:row>
      <xdr:rowOff>85725</xdr:rowOff>
    </xdr:from>
    <xdr:to>
      <xdr:col>10</xdr:col>
      <xdr:colOff>219075</xdr:colOff>
      <xdr:row>37</xdr:row>
      <xdr:rowOff>85725</xdr:rowOff>
    </xdr:to>
    <xdr:sp>
      <xdr:nvSpPr>
        <xdr:cNvPr id="8" name="Line 11"/>
        <xdr:cNvSpPr>
          <a:spLocks/>
        </xdr:cNvSpPr>
      </xdr:nvSpPr>
      <xdr:spPr>
        <a:xfrm>
          <a:off x="4476750" y="6886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37</xdr:row>
      <xdr:rowOff>104775</xdr:rowOff>
    </xdr:from>
    <xdr:to>
      <xdr:col>10</xdr:col>
      <xdr:colOff>114300</xdr:colOff>
      <xdr:row>37</xdr:row>
      <xdr:rowOff>104775</xdr:rowOff>
    </xdr:to>
    <xdr:sp>
      <xdr:nvSpPr>
        <xdr:cNvPr id="9" name="Line 12"/>
        <xdr:cNvSpPr>
          <a:spLocks/>
        </xdr:cNvSpPr>
      </xdr:nvSpPr>
      <xdr:spPr>
        <a:xfrm>
          <a:off x="4486275" y="690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152400</xdr:rowOff>
    </xdr:from>
    <xdr:to>
      <xdr:col>14</xdr:col>
      <xdr:colOff>9525</xdr:colOff>
      <xdr:row>37</xdr:row>
      <xdr:rowOff>228600</xdr:rowOff>
    </xdr:to>
    <xdr:sp>
      <xdr:nvSpPr>
        <xdr:cNvPr id="10" name="Line 13"/>
        <xdr:cNvSpPr>
          <a:spLocks/>
        </xdr:cNvSpPr>
      </xdr:nvSpPr>
      <xdr:spPr>
        <a:xfrm>
          <a:off x="5791200" y="67627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44</xdr:row>
      <xdr:rowOff>142875</xdr:rowOff>
    </xdr:from>
    <xdr:to>
      <xdr:col>2</xdr:col>
      <xdr:colOff>104775</xdr:colOff>
      <xdr:row>44</xdr:row>
      <xdr:rowOff>142875</xdr:rowOff>
    </xdr:to>
    <xdr:sp>
      <xdr:nvSpPr>
        <xdr:cNvPr id="11" name="Line 21"/>
        <xdr:cNvSpPr>
          <a:spLocks/>
        </xdr:cNvSpPr>
      </xdr:nvSpPr>
      <xdr:spPr>
        <a:xfrm>
          <a:off x="1276350" y="8267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44</xdr:row>
      <xdr:rowOff>161925</xdr:rowOff>
    </xdr:from>
    <xdr:to>
      <xdr:col>2</xdr:col>
      <xdr:colOff>0</xdr:colOff>
      <xdr:row>44</xdr:row>
      <xdr:rowOff>161925</xdr:rowOff>
    </xdr:to>
    <xdr:sp>
      <xdr:nvSpPr>
        <xdr:cNvPr id="12" name="Line 22"/>
        <xdr:cNvSpPr>
          <a:spLocks/>
        </xdr:cNvSpPr>
      </xdr:nvSpPr>
      <xdr:spPr>
        <a:xfrm>
          <a:off x="1276350" y="8286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47</xdr:row>
      <xdr:rowOff>142875</xdr:rowOff>
    </xdr:from>
    <xdr:to>
      <xdr:col>1</xdr:col>
      <xdr:colOff>38100</xdr:colOff>
      <xdr:row>47</xdr:row>
      <xdr:rowOff>142875</xdr:rowOff>
    </xdr:to>
    <xdr:sp>
      <xdr:nvSpPr>
        <xdr:cNvPr id="13" name="Line 23"/>
        <xdr:cNvSpPr>
          <a:spLocks/>
        </xdr:cNvSpPr>
      </xdr:nvSpPr>
      <xdr:spPr>
        <a:xfrm>
          <a:off x="485775" y="8848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47</xdr:row>
      <xdr:rowOff>171450</xdr:rowOff>
    </xdr:from>
    <xdr:to>
      <xdr:col>0</xdr:col>
      <xdr:colOff>752475</xdr:colOff>
      <xdr:row>47</xdr:row>
      <xdr:rowOff>171450</xdr:rowOff>
    </xdr:to>
    <xdr:sp>
      <xdr:nvSpPr>
        <xdr:cNvPr id="14" name="Line 24"/>
        <xdr:cNvSpPr>
          <a:spLocks/>
        </xdr:cNvSpPr>
      </xdr:nvSpPr>
      <xdr:spPr>
        <a:xfrm flipV="1">
          <a:off x="485775" y="8877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47</xdr:row>
      <xdr:rowOff>85725</xdr:rowOff>
    </xdr:from>
    <xdr:to>
      <xdr:col>10</xdr:col>
      <xdr:colOff>219075</xdr:colOff>
      <xdr:row>47</xdr:row>
      <xdr:rowOff>85725</xdr:rowOff>
    </xdr:to>
    <xdr:sp>
      <xdr:nvSpPr>
        <xdr:cNvPr id="15" name="Line 25"/>
        <xdr:cNvSpPr>
          <a:spLocks/>
        </xdr:cNvSpPr>
      </xdr:nvSpPr>
      <xdr:spPr>
        <a:xfrm>
          <a:off x="4476750" y="8791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47</xdr:row>
      <xdr:rowOff>104775</xdr:rowOff>
    </xdr:from>
    <xdr:to>
      <xdr:col>10</xdr:col>
      <xdr:colOff>114300</xdr:colOff>
      <xdr:row>47</xdr:row>
      <xdr:rowOff>104775</xdr:rowOff>
    </xdr:to>
    <xdr:sp>
      <xdr:nvSpPr>
        <xdr:cNvPr id="16" name="Line 26"/>
        <xdr:cNvSpPr>
          <a:spLocks/>
        </xdr:cNvSpPr>
      </xdr:nvSpPr>
      <xdr:spPr>
        <a:xfrm>
          <a:off x="4486275" y="8810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171450</xdr:rowOff>
    </xdr:from>
    <xdr:to>
      <xdr:col>14</xdr:col>
      <xdr:colOff>0</xdr:colOff>
      <xdr:row>47</xdr:row>
      <xdr:rowOff>228600</xdr:rowOff>
    </xdr:to>
    <xdr:sp>
      <xdr:nvSpPr>
        <xdr:cNvPr id="17" name="Line 27"/>
        <xdr:cNvSpPr>
          <a:spLocks/>
        </xdr:cNvSpPr>
      </xdr:nvSpPr>
      <xdr:spPr>
        <a:xfrm>
          <a:off x="5781675" y="86868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51</xdr:row>
      <xdr:rowOff>19050</xdr:rowOff>
    </xdr:from>
    <xdr:to>
      <xdr:col>6</xdr:col>
      <xdr:colOff>104775</xdr:colOff>
      <xdr:row>51</xdr:row>
      <xdr:rowOff>180975</xdr:rowOff>
    </xdr:to>
    <xdr:sp>
      <xdr:nvSpPr>
        <xdr:cNvPr id="18" name="Line 30"/>
        <xdr:cNvSpPr>
          <a:spLocks/>
        </xdr:cNvSpPr>
      </xdr:nvSpPr>
      <xdr:spPr>
        <a:xfrm>
          <a:off x="3171825" y="9448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51</xdr:row>
      <xdr:rowOff>38100</xdr:rowOff>
    </xdr:from>
    <xdr:to>
      <xdr:col>6</xdr:col>
      <xdr:colOff>276225</xdr:colOff>
      <xdr:row>51</xdr:row>
      <xdr:rowOff>180975</xdr:rowOff>
    </xdr:to>
    <xdr:sp>
      <xdr:nvSpPr>
        <xdr:cNvPr id="19" name="Line 31"/>
        <xdr:cNvSpPr>
          <a:spLocks/>
        </xdr:cNvSpPr>
      </xdr:nvSpPr>
      <xdr:spPr>
        <a:xfrm>
          <a:off x="3343275" y="9467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51</xdr:row>
      <xdr:rowOff>114300</xdr:rowOff>
    </xdr:from>
    <xdr:to>
      <xdr:col>7</xdr:col>
      <xdr:colOff>161925</xdr:colOff>
      <xdr:row>51</xdr:row>
      <xdr:rowOff>114300</xdr:rowOff>
    </xdr:to>
    <xdr:sp>
      <xdr:nvSpPr>
        <xdr:cNvPr id="20" name="Line 34"/>
        <xdr:cNvSpPr>
          <a:spLocks/>
        </xdr:cNvSpPr>
      </xdr:nvSpPr>
      <xdr:spPr>
        <a:xfrm>
          <a:off x="3419475" y="9544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51</xdr:row>
      <xdr:rowOff>76200</xdr:rowOff>
    </xdr:from>
    <xdr:to>
      <xdr:col>8</xdr:col>
      <xdr:colOff>123825</xdr:colOff>
      <xdr:row>51</xdr:row>
      <xdr:rowOff>180975</xdr:rowOff>
    </xdr:to>
    <xdr:sp>
      <xdr:nvSpPr>
        <xdr:cNvPr id="21" name="Polygon 36"/>
        <xdr:cNvSpPr>
          <a:spLocks/>
        </xdr:cNvSpPr>
      </xdr:nvSpPr>
      <xdr:spPr>
        <a:xfrm>
          <a:off x="3667125" y="9505950"/>
          <a:ext cx="18097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53</xdr:row>
      <xdr:rowOff>142875</xdr:rowOff>
    </xdr:from>
    <xdr:to>
      <xdr:col>3</xdr:col>
      <xdr:colOff>304800</xdr:colOff>
      <xdr:row>53</xdr:row>
      <xdr:rowOff>142875</xdr:rowOff>
    </xdr:to>
    <xdr:sp>
      <xdr:nvSpPr>
        <xdr:cNvPr id="22" name="Line 37"/>
        <xdr:cNvSpPr>
          <a:spLocks/>
        </xdr:cNvSpPr>
      </xdr:nvSpPr>
      <xdr:spPr>
        <a:xfrm>
          <a:off x="1962150" y="9953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76200</xdr:rowOff>
    </xdr:from>
    <xdr:to>
      <xdr:col>5</xdr:col>
      <xdr:colOff>209550</xdr:colOff>
      <xdr:row>53</xdr:row>
      <xdr:rowOff>180975</xdr:rowOff>
    </xdr:to>
    <xdr:sp>
      <xdr:nvSpPr>
        <xdr:cNvPr id="23" name="Polygon 38"/>
        <xdr:cNvSpPr>
          <a:spLocks/>
        </xdr:cNvSpPr>
      </xdr:nvSpPr>
      <xdr:spPr>
        <a:xfrm>
          <a:off x="2743200" y="9886950"/>
          <a:ext cx="18097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53</xdr:row>
      <xdr:rowOff>133350</xdr:rowOff>
    </xdr:from>
    <xdr:to>
      <xdr:col>8</xdr:col>
      <xdr:colOff>28575</xdr:colOff>
      <xdr:row>53</xdr:row>
      <xdr:rowOff>133350</xdr:rowOff>
    </xdr:to>
    <xdr:sp>
      <xdr:nvSpPr>
        <xdr:cNvPr id="24" name="Line 41"/>
        <xdr:cNvSpPr>
          <a:spLocks/>
        </xdr:cNvSpPr>
      </xdr:nvSpPr>
      <xdr:spPr>
        <a:xfrm>
          <a:off x="3505200" y="9944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53</xdr:row>
      <xdr:rowOff>76200</xdr:rowOff>
    </xdr:from>
    <xdr:to>
      <xdr:col>9</xdr:col>
      <xdr:colOff>66675</xdr:colOff>
      <xdr:row>53</xdr:row>
      <xdr:rowOff>180975</xdr:rowOff>
    </xdr:to>
    <xdr:sp>
      <xdr:nvSpPr>
        <xdr:cNvPr id="25" name="Polygon 42"/>
        <xdr:cNvSpPr>
          <a:spLocks/>
        </xdr:cNvSpPr>
      </xdr:nvSpPr>
      <xdr:spPr>
        <a:xfrm>
          <a:off x="3943350" y="9886950"/>
          <a:ext cx="18097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57</xdr:row>
      <xdr:rowOff>142875</xdr:rowOff>
    </xdr:from>
    <xdr:to>
      <xdr:col>3</xdr:col>
      <xdr:colOff>304800</xdr:colOff>
      <xdr:row>57</xdr:row>
      <xdr:rowOff>142875</xdr:rowOff>
    </xdr:to>
    <xdr:sp>
      <xdr:nvSpPr>
        <xdr:cNvPr id="26" name="Line 44"/>
        <xdr:cNvSpPr>
          <a:spLocks/>
        </xdr:cNvSpPr>
      </xdr:nvSpPr>
      <xdr:spPr>
        <a:xfrm>
          <a:off x="1962150" y="10696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57</xdr:row>
      <xdr:rowOff>76200</xdr:rowOff>
    </xdr:from>
    <xdr:to>
      <xdr:col>5</xdr:col>
      <xdr:colOff>209550</xdr:colOff>
      <xdr:row>57</xdr:row>
      <xdr:rowOff>180975</xdr:rowOff>
    </xdr:to>
    <xdr:sp>
      <xdr:nvSpPr>
        <xdr:cNvPr id="27" name="Polygon 45"/>
        <xdr:cNvSpPr>
          <a:spLocks/>
        </xdr:cNvSpPr>
      </xdr:nvSpPr>
      <xdr:spPr>
        <a:xfrm>
          <a:off x="2743200" y="10629900"/>
          <a:ext cx="18097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57</xdr:row>
      <xdr:rowOff>133350</xdr:rowOff>
    </xdr:from>
    <xdr:to>
      <xdr:col>8</xdr:col>
      <xdr:colOff>28575</xdr:colOff>
      <xdr:row>57</xdr:row>
      <xdr:rowOff>133350</xdr:rowOff>
    </xdr:to>
    <xdr:sp>
      <xdr:nvSpPr>
        <xdr:cNvPr id="28" name="Line 46"/>
        <xdr:cNvSpPr>
          <a:spLocks/>
        </xdr:cNvSpPr>
      </xdr:nvSpPr>
      <xdr:spPr>
        <a:xfrm>
          <a:off x="3505200" y="106870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57</xdr:row>
      <xdr:rowOff>76200</xdr:rowOff>
    </xdr:from>
    <xdr:to>
      <xdr:col>9</xdr:col>
      <xdr:colOff>66675</xdr:colOff>
      <xdr:row>57</xdr:row>
      <xdr:rowOff>180975</xdr:rowOff>
    </xdr:to>
    <xdr:sp>
      <xdr:nvSpPr>
        <xdr:cNvPr id="29" name="Polygon 47"/>
        <xdr:cNvSpPr>
          <a:spLocks/>
        </xdr:cNvSpPr>
      </xdr:nvSpPr>
      <xdr:spPr>
        <a:xfrm>
          <a:off x="3943350" y="10629900"/>
          <a:ext cx="18097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152400</xdr:rowOff>
    </xdr:from>
    <xdr:to>
      <xdr:col>4</xdr:col>
      <xdr:colOff>0</xdr:colOff>
      <xdr:row>63</xdr:row>
      <xdr:rowOff>9525</xdr:rowOff>
    </xdr:to>
    <xdr:sp>
      <xdr:nvSpPr>
        <xdr:cNvPr id="30" name="Line 48"/>
        <xdr:cNvSpPr>
          <a:spLocks/>
        </xdr:cNvSpPr>
      </xdr:nvSpPr>
      <xdr:spPr>
        <a:xfrm>
          <a:off x="2324100" y="11449050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9525</xdr:rowOff>
    </xdr:from>
    <xdr:to>
      <xdr:col>4</xdr:col>
      <xdr:colOff>0</xdr:colOff>
      <xdr:row>75</xdr:row>
      <xdr:rowOff>9525</xdr:rowOff>
    </xdr:to>
    <xdr:sp>
      <xdr:nvSpPr>
        <xdr:cNvPr id="31" name="Line 52"/>
        <xdr:cNvSpPr>
          <a:spLocks/>
        </xdr:cNvSpPr>
      </xdr:nvSpPr>
      <xdr:spPr>
        <a:xfrm>
          <a:off x="2324100" y="1370647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152400</xdr:rowOff>
    </xdr:from>
    <xdr:to>
      <xdr:col>9</xdr:col>
      <xdr:colOff>0</xdr:colOff>
      <xdr:row>75</xdr:row>
      <xdr:rowOff>9525</xdr:rowOff>
    </xdr:to>
    <xdr:sp>
      <xdr:nvSpPr>
        <xdr:cNvPr id="32" name="Line 53"/>
        <xdr:cNvSpPr>
          <a:spLocks/>
        </xdr:cNvSpPr>
      </xdr:nvSpPr>
      <xdr:spPr>
        <a:xfrm>
          <a:off x="4057650" y="136874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152400</xdr:rowOff>
    </xdr:from>
    <xdr:to>
      <xdr:col>9</xdr:col>
      <xdr:colOff>0</xdr:colOff>
      <xdr:row>75</xdr:row>
      <xdr:rowOff>9525</xdr:rowOff>
    </xdr:to>
    <xdr:sp>
      <xdr:nvSpPr>
        <xdr:cNvPr id="33" name="Line 54"/>
        <xdr:cNvSpPr>
          <a:spLocks/>
        </xdr:cNvSpPr>
      </xdr:nvSpPr>
      <xdr:spPr>
        <a:xfrm>
          <a:off x="4057650" y="136874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142875</xdr:rowOff>
    </xdr:from>
    <xdr:to>
      <xdr:col>4</xdr:col>
      <xdr:colOff>0</xdr:colOff>
      <xdr:row>16</xdr:row>
      <xdr:rowOff>9525</xdr:rowOff>
    </xdr:to>
    <xdr:sp>
      <xdr:nvSpPr>
        <xdr:cNvPr id="1" name="Line 2"/>
        <xdr:cNvSpPr>
          <a:spLocks/>
        </xdr:cNvSpPr>
      </xdr:nvSpPr>
      <xdr:spPr>
        <a:xfrm>
          <a:off x="2381250" y="2714625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37</xdr:row>
      <xdr:rowOff>133350</xdr:rowOff>
    </xdr:from>
    <xdr:to>
      <xdr:col>0</xdr:col>
      <xdr:colOff>457200</xdr:colOff>
      <xdr:row>37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42875" y="7019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37</xdr:row>
      <xdr:rowOff>152400</xdr:rowOff>
    </xdr:from>
    <xdr:to>
      <xdr:col>0</xdr:col>
      <xdr:colOff>409575</xdr:colOff>
      <xdr:row>37</xdr:row>
      <xdr:rowOff>152400</xdr:rowOff>
    </xdr:to>
    <xdr:sp>
      <xdr:nvSpPr>
        <xdr:cNvPr id="3" name="Line 7"/>
        <xdr:cNvSpPr>
          <a:spLocks/>
        </xdr:cNvSpPr>
      </xdr:nvSpPr>
      <xdr:spPr>
        <a:xfrm flipV="1">
          <a:off x="142875" y="7038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51</xdr:row>
      <xdr:rowOff>19050</xdr:rowOff>
    </xdr:from>
    <xdr:to>
      <xdr:col>6</xdr:col>
      <xdr:colOff>104775</xdr:colOff>
      <xdr:row>51</xdr:row>
      <xdr:rowOff>180975</xdr:rowOff>
    </xdr:to>
    <xdr:sp>
      <xdr:nvSpPr>
        <xdr:cNvPr id="4" name="Line 18"/>
        <xdr:cNvSpPr>
          <a:spLocks/>
        </xdr:cNvSpPr>
      </xdr:nvSpPr>
      <xdr:spPr>
        <a:xfrm>
          <a:off x="3248025" y="7543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51</xdr:row>
      <xdr:rowOff>38100</xdr:rowOff>
    </xdr:from>
    <xdr:to>
      <xdr:col>6</xdr:col>
      <xdr:colOff>276225</xdr:colOff>
      <xdr:row>51</xdr:row>
      <xdr:rowOff>180975</xdr:rowOff>
    </xdr:to>
    <xdr:sp>
      <xdr:nvSpPr>
        <xdr:cNvPr id="5" name="Line 19"/>
        <xdr:cNvSpPr>
          <a:spLocks/>
        </xdr:cNvSpPr>
      </xdr:nvSpPr>
      <xdr:spPr>
        <a:xfrm>
          <a:off x="3419475" y="7562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51</xdr:row>
      <xdr:rowOff>114300</xdr:rowOff>
    </xdr:from>
    <xdr:to>
      <xdr:col>7</xdr:col>
      <xdr:colOff>161925</xdr:colOff>
      <xdr:row>51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3495675" y="7639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51</xdr:row>
      <xdr:rowOff>76200</xdr:rowOff>
    </xdr:from>
    <xdr:to>
      <xdr:col>8</xdr:col>
      <xdr:colOff>123825</xdr:colOff>
      <xdr:row>51</xdr:row>
      <xdr:rowOff>180975</xdr:rowOff>
    </xdr:to>
    <xdr:sp>
      <xdr:nvSpPr>
        <xdr:cNvPr id="7" name="Polygon 21"/>
        <xdr:cNvSpPr>
          <a:spLocks/>
        </xdr:cNvSpPr>
      </xdr:nvSpPr>
      <xdr:spPr>
        <a:xfrm>
          <a:off x="3781425" y="7600950"/>
          <a:ext cx="27622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53</xdr:row>
      <xdr:rowOff>142875</xdr:rowOff>
    </xdr:from>
    <xdr:to>
      <xdr:col>3</xdr:col>
      <xdr:colOff>304800</xdr:colOff>
      <xdr:row>53</xdr:row>
      <xdr:rowOff>142875</xdr:rowOff>
    </xdr:to>
    <xdr:sp>
      <xdr:nvSpPr>
        <xdr:cNvPr id="8" name="Line 22"/>
        <xdr:cNvSpPr>
          <a:spLocks/>
        </xdr:cNvSpPr>
      </xdr:nvSpPr>
      <xdr:spPr>
        <a:xfrm>
          <a:off x="1952625" y="8077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76200</xdr:rowOff>
    </xdr:from>
    <xdr:to>
      <xdr:col>5</xdr:col>
      <xdr:colOff>209550</xdr:colOff>
      <xdr:row>53</xdr:row>
      <xdr:rowOff>180975</xdr:rowOff>
    </xdr:to>
    <xdr:sp>
      <xdr:nvSpPr>
        <xdr:cNvPr id="9" name="Polygon 23"/>
        <xdr:cNvSpPr>
          <a:spLocks/>
        </xdr:cNvSpPr>
      </xdr:nvSpPr>
      <xdr:spPr>
        <a:xfrm>
          <a:off x="2809875" y="8010525"/>
          <a:ext cx="18097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53</xdr:row>
      <xdr:rowOff>133350</xdr:rowOff>
    </xdr:from>
    <xdr:to>
      <xdr:col>8</xdr:col>
      <xdr:colOff>28575</xdr:colOff>
      <xdr:row>53</xdr:row>
      <xdr:rowOff>133350</xdr:rowOff>
    </xdr:to>
    <xdr:sp>
      <xdr:nvSpPr>
        <xdr:cNvPr id="10" name="Line 24"/>
        <xdr:cNvSpPr>
          <a:spLocks/>
        </xdr:cNvSpPr>
      </xdr:nvSpPr>
      <xdr:spPr>
        <a:xfrm>
          <a:off x="3619500" y="8067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53</xdr:row>
      <xdr:rowOff>76200</xdr:rowOff>
    </xdr:from>
    <xdr:to>
      <xdr:col>9</xdr:col>
      <xdr:colOff>66675</xdr:colOff>
      <xdr:row>53</xdr:row>
      <xdr:rowOff>180975</xdr:rowOff>
    </xdr:to>
    <xdr:sp>
      <xdr:nvSpPr>
        <xdr:cNvPr id="11" name="Polygon 25"/>
        <xdr:cNvSpPr>
          <a:spLocks/>
        </xdr:cNvSpPr>
      </xdr:nvSpPr>
      <xdr:spPr>
        <a:xfrm>
          <a:off x="4152900" y="8010525"/>
          <a:ext cx="209550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57</xdr:row>
      <xdr:rowOff>142875</xdr:rowOff>
    </xdr:from>
    <xdr:to>
      <xdr:col>3</xdr:col>
      <xdr:colOff>304800</xdr:colOff>
      <xdr:row>57</xdr:row>
      <xdr:rowOff>142875</xdr:rowOff>
    </xdr:to>
    <xdr:sp>
      <xdr:nvSpPr>
        <xdr:cNvPr id="12" name="Line 26"/>
        <xdr:cNvSpPr>
          <a:spLocks/>
        </xdr:cNvSpPr>
      </xdr:nvSpPr>
      <xdr:spPr>
        <a:xfrm>
          <a:off x="1952625" y="882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57</xdr:row>
      <xdr:rowOff>76200</xdr:rowOff>
    </xdr:from>
    <xdr:to>
      <xdr:col>5</xdr:col>
      <xdr:colOff>209550</xdr:colOff>
      <xdr:row>57</xdr:row>
      <xdr:rowOff>180975</xdr:rowOff>
    </xdr:to>
    <xdr:sp>
      <xdr:nvSpPr>
        <xdr:cNvPr id="13" name="Polygon 27"/>
        <xdr:cNvSpPr>
          <a:spLocks/>
        </xdr:cNvSpPr>
      </xdr:nvSpPr>
      <xdr:spPr>
        <a:xfrm>
          <a:off x="2809875" y="8753475"/>
          <a:ext cx="180975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57</xdr:row>
      <xdr:rowOff>133350</xdr:rowOff>
    </xdr:from>
    <xdr:to>
      <xdr:col>8</xdr:col>
      <xdr:colOff>28575</xdr:colOff>
      <xdr:row>57</xdr:row>
      <xdr:rowOff>133350</xdr:rowOff>
    </xdr:to>
    <xdr:sp>
      <xdr:nvSpPr>
        <xdr:cNvPr id="14" name="Line 28"/>
        <xdr:cNvSpPr>
          <a:spLocks/>
        </xdr:cNvSpPr>
      </xdr:nvSpPr>
      <xdr:spPr>
        <a:xfrm>
          <a:off x="3619500" y="8810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57</xdr:row>
      <xdr:rowOff>85725</xdr:rowOff>
    </xdr:from>
    <xdr:to>
      <xdr:col>9</xdr:col>
      <xdr:colOff>114300</xdr:colOff>
      <xdr:row>57</xdr:row>
      <xdr:rowOff>190500</xdr:rowOff>
    </xdr:to>
    <xdr:sp>
      <xdr:nvSpPr>
        <xdr:cNvPr id="15" name="Polygon 29"/>
        <xdr:cNvSpPr>
          <a:spLocks/>
        </xdr:cNvSpPr>
      </xdr:nvSpPr>
      <xdr:spPr>
        <a:xfrm>
          <a:off x="4200525" y="8763000"/>
          <a:ext cx="209550" cy="104775"/>
        </a:xfrm>
        <a:custGeom>
          <a:pathLst>
            <a:path h="59" w="160">
              <a:moveTo>
                <a:pt x="80" y="31"/>
              </a:moveTo>
              <a:cubicBezTo>
                <a:pt x="96" y="42"/>
                <a:pt x="106" y="53"/>
                <a:pt x="125" y="59"/>
              </a:cubicBezTo>
              <a:cubicBezTo>
                <a:pt x="137" y="58"/>
                <a:pt x="137" y="58"/>
                <a:pt x="146" y="55"/>
              </a:cubicBezTo>
              <a:cubicBezTo>
                <a:pt x="154" y="47"/>
                <a:pt x="158" y="39"/>
                <a:pt x="160" y="27"/>
              </a:cubicBezTo>
              <a:cubicBezTo>
                <a:pt x="158" y="10"/>
                <a:pt x="146" y="5"/>
                <a:pt x="130" y="3"/>
              </a:cubicBezTo>
              <a:cubicBezTo>
                <a:pt x="112" y="4"/>
                <a:pt x="119" y="2"/>
                <a:pt x="108" y="6"/>
              </a:cubicBezTo>
              <a:cubicBezTo>
                <a:pt x="103" y="8"/>
                <a:pt x="96" y="14"/>
                <a:pt x="96" y="14"/>
              </a:cubicBezTo>
              <a:cubicBezTo>
                <a:pt x="91" y="21"/>
                <a:pt x="79" y="30"/>
                <a:pt x="71" y="34"/>
              </a:cubicBezTo>
              <a:cubicBezTo>
                <a:pt x="66" y="41"/>
                <a:pt x="59" y="45"/>
                <a:pt x="52" y="49"/>
              </a:cubicBezTo>
              <a:cubicBezTo>
                <a:pt x="48" y="51"/>
                <a:pt x="39" y="53"/>
                <a:pt x="39" y="53"/>
              </a:cubicBezTo>
              <a:cubicBezTo>
                <a:pt x="18" y="52"/>
                <a:pt x="26" y="51"/>
                <a:pt x="13" y="47"/>
              </a:cubicBezTo>
              <a:cubicBezTo>
                <a:pt x="10" y="43"/>
                <a:pt x="7" y="40"/>
                <a:pt x="5" y="35"/>
              </a:cubicBezTo>
              <a:cubicBezTo>
                <a:pt x="4" y="32"/>
                <a:pt x="2" y="26"/>
                <a:pt x="2" y="26"/>
              </a:cubicBezTo>
              <a:cubicBezTo>
                <a:pt x="2" y="20"/>
                <a:pt x="0" y="13"/>
                <a:pt x="4" y="8"/>
              </a:cubicBezTo>
              <a:cubicBezTo>
                <a:pt x="7" y="4"/>
                <a:pt x="15" y="3"/>
                <a:pt x="19" y="2"/>
              </a:cubicBezTo>
              <a:cubicBezTo>
                <a:pt x="21" y="1"/>
                <a:pt x="25" y="0"/>
                <a:pt x="25" y="0"/>
              </a:cubicBezTo>
              <a:cubicBezTo>
                <a:pt x="35" y="1"/>
                <a:pt x="43" y="3"/>
                <a:pt x="53" y="6"/>
              </a:cubicBezTo>
              <a:cubicBezTo>
                <a:pt x="57" y="7"/>
                <a:pt x="62" y="12"/>
                <a:pt x="65" y="14"/>
              </a:cubicBezTo>
              <a:cubicBezTo>
                <a:pt x="66" y="15"/>
                <a:pt x="68" y="16"/>
                <a:pt x="68" y="16"/>
              </a:cubicBezTo>
              <a:cubicBezTo>
                <a:pt x="73" y="23"/>
                <a:pt x="70" y="21"/>
                <a:pt x="75" y="24"/>
              </a:cubicBezTo>
              <a:cubicBezTo>
                <a:pt x="76" y="26"/>
                <a:pt x="80" y="32"/>
                <a:pt x="80" y="31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190500</xdr:rowOff>
    </xdr:from>
    <xdr:to>
      <xdr:col>4</xdr:col>
      <xdr:colOff>0</xdr:colOff>
      <xdr:row>63</xdr:row>
      <xdr:rowOff>9525</xdr:rowOff>
    </xdr:to>
    <xdr:sp>
      <xdr:nvSpPr>
        <xdr:cNvPr id="16" name="Line 30"/>
        <xdr:cNvSpPr>
          <a:spLocks/>
        </xdr:cNvSpPr>
      </xdr:nvSpPr>
      <xdr:spPr>
        <a:xfrm>
          <a:off x="2381250" y="961072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9525</xdr:rowOff>
    </xdr:from>
    <xdr:to>
      <xdr:col>4</xdr:col>
      <xdr:colOff>0</xdr:colOff>
      <xdr:row>75</xdr:row>
      <xdr:rowOff>9525</xdr:rowOff>
    </xdr:to>
    <xdr:sp>
      <xdr:nvSpPr>
        <xdr:cNvPr id="17" name="Line 31"/>
        <xdr:cNvSpPr>
          <a:spLocks/>
        </xdr:cNvSpPr>
      </xdr:nvSpPr>
      <xdr:spPr>
        <a:xfrm>
          <a:off x="2381250" y="119062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152400</xdr:rowOff>
    </xdr:from>
    <xdr:to>
      <xdr:col>9</xdr:col>
      <xdr:colOff>0</xdr:colOff>
      <xdr:row>75</xdr:row>
      <xdr:rowOff>9525</xdr:rowOff>
    </xdr:to>
    <xdr:sp>
      <xdr:nvSpPr>
        <xdr:cNvPr id="18" name="Line 32"/>
        <xdr:cNvSpPr>
          <a:spLocks/>
        </xdr:cNvSpPr>
      </xdr:nvSpPr>
      <xdr:spPr>
        <a:xfrm>
          <a:off x="4295775" y="1188720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152400</xdr:rowOff>
    </xdr:from>
    <xdr:to>
      <xdr:col>9</xdr:col>
      <xdr:colOff>0</xdr:colOff>
      <xdr:row>75</xdr:row>
      <xdr:rowOff>9525</xdr:rowOff>
    </xdr:to>
    <xdr:sp>
      <xdr:nvSpPr>
        <xdr:cNvPr id="19" name="Line 33"/>
        <xdr:cNvSpPr>
          <a:spLocks/>
        </xdr:cNvSpPr>
      </xdr:nvSpPr>
      <xdr:spPr>
        <a:xfrm>
          <a:off x="4295775" y="1188720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9525</xdr:rowOff>
    </xdr:from>
    <xdr:to>
      <xdr:col>5</xdr:col>
      <xdr:colOff>0</xdr:colOff>
      <xdr:row>81</xdr:row>
      <xdr:rowOff>9525</xdr:rowOff>
    </xdr:to>
    <xdr:sp>
      <xdr:nvSpPr>
        <xdr:cNvPr id="20" name="Line 34"/>
        <xdr:cNvSpPr>
          <a:spLocks/>
        </xdr:cNvSpPr>
      </xdr:nvSpPr>
      <xdr:spPr>
        <a:xfrm>
          <a:off x="2781300" y="130873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9525</xdr:rowOff>
    </xdr:from>
    <xdr:to>
      <xdr:col>5</xdr:col>
      <xdr:colOff>0</xdr:colOff>
      <xdr:row>81</xdr:row>
      <xdr:rowOff>9525</xdr:rowOff>
    </xdr:to>
    <xdr:sp>
      <xdr:nvSpPr>
        <xdr:cNvPr id="21" name="Line 35"/>
        <xdr:cNvSpPr>
          <a:spLocks/>
        </xdr:cNvSpPr>
      </xdr:nvSpPr>
      <xdr:spPr>
        <a:xfrm>
          <a:off x="2781300" y="130873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88</xdr:row>
      <xdr:rowOff>133350</xdr:rowOff>
    </xdr:from>
    <xdr:to>
      <xdr:col>1</xdr:col>
      <xdr:colOff>485775</xdr:colOff>
      <xdr:row>88</xdr:row>
      <xdr:rowOff>161925</xdr:rowOff>
    </xdr:to>
    <xdr:sp>
      <xdr:nvSpPr>
        <xdr:cNvPr id="22" name="Oval 36"/>
        <xdr:cNvSpPr>
          <a:spLocks/>
        </xdr:cNvSpPr>
      </xdr:nvSpPr>
      <xdr:spPr>
        <a:xfrm>
          <a:off x="1219200" y="149256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171</xdr:row>
      <xdr:rowOff>57150</xdr:rowOff>
    </xdr:from>
    <xdr:to>
      <xdr:col>9</xdr:col>
      <xdr:colOff>0</xdr:colOff>
      <xdr:row>173</xdr:row>
      <xdr:rowOff>0</xdr:rowOff>
    </xdr:to>
    <xdr:sp>
      <xdr:nvSpPr>
        <xdr:cNvPr id="23" name="Line 37"/>
        <xdr:cNvSpPr>
          <a:spLocks/>
        </xdr:cNvSpPr>
      </xdr:nvSpPr>
      <xdr:spPr>
        <a:xfrm>
          <a:off x="4295775" y="285083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9525</xdr:rowOff>
    </xdr:from>
    <xdr:to>
      <xdr:col>4</xdr:col>
      <xdr:colOff>0</xdr:colOff>
      <xdr:row>94</xdr:row>
      <xdr:rowOff>9525</xdr:rowOff>
    </xdr:to>
    <xdr:sp>
      <xdr:nvSpPr>
        <xdr:cNvPr id="24" name="Line 38"/>
        <xdr:cNvSpPr>
          <a:spLocks/>
        </xdr:cNvSpPr>
      </xdr:nvSpPr>
      <xdr:spPr>
        <a:xfrm>
          <a:off x="2381250" y="15763875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nasium-walldorf.de/mathematik/schaubildableitung_otto/schaubildableitung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nasium-walldorf.de/mathematik/schaubildableitung_otto/schaubildableitung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117"/>
  <sheetViews>
    <sheetView tabSelected="1" workbookViewId="0" topLeftCell="A1">
      <selection activeCell="D16" sqref="D16"/>
    </sheetView>
  </sheetViews>
  <sheetFormatPr defaultColWidth="11.421875" defaultRowHeight="12.75"/>
  <cols>
    <col min="2" max="2" width="11.140625" style="0" customWidth="1"/>
    <col min="3" max="3" width="6.28125" style="0" customWidth="1"/>
    <col min="4" max="4" width="6.00390625" style="0" customWidth="1"/>
    <col min="5" max="5" width="5.8515625" style="0" customWidth="1"/>
    <col min="6" max="6" width="5.28125" style="0" customWidth="1"/>
    <col min="7" max="7" width="5.7109375" style="0" customWidth="1"/>
    <col min="8" max="8" width="4.140625" style="0" customWidth="1"/>
    <col min="9" max="9" width="5.00390625" style="0" customWidth="1"/>
    <col min="10" max="10" width="5.8515625" style="0" customWidth="1"/>
    <col min="11" max="11" width="5.140625" style="0" customWidth="1"/>
    <col min="12" max="12" width="4.421875" style="0" customWidth="1"/>
    <col min="13" max="13" width="4.8515625" style="0" customWidth="1"/>
    <col min="14" max="14" width="5.57421875" style="0" customWidth="1"/>
    <col min="15" max="15" width="5.8515625" style="0" customWidth="1"/>
    <col min="16" max="16" width="4.57421875" style="0" customWidth="1"/>
    <col min="17" max="17" width="8.421875" style="0" customWidth="1"/>
    <col min="18" max="18" width="8.28125" style="0" customWidth="1"/>
    <col min="23" max="24" width="6.00390625" style="0" customWidth="1"/>
    <col min="25" max="25" width="5.7109375" style="0" customWidth="1"/>
    <col min="26" max="26" width="5.140625" style="0" customWidth="1"/>
  </cols>
  <sheetData>
    <row r="1" spans="1:27" ht="25.5">
      <c r="A1" s="4"/>
      <c r="B1" s="13" t="s">
        <v>40</v>
      </c>
      <c r="C1" s="4"/>
      <c r="D1" s="4"/>
      <c r="E1" s="4"/>
      <c r="F1" s="4"/>
      <c r="G1" s="4"/>
      <c r="H1" s="23"/>
      <c r="I1" s="4"/>
      <c r="J1" s="4" t="s">
        <v>47</v>
      </c>
      <c r="K1" s="4"/>
      <c r="L1" s="4"/>
      <c r="M1" s="4"/>
      <c r="N1" s="4"/>
      <c r="O1" s="4"/>
      <c r="P1" s="4"/>
      <c r="Q1" s="24"/>
      <c r="R1" s="24"/>
      <c r="S1" s="24"/>
      <c r="T1" s="4"/>
      <c r="U1" s="4"/>
      <c r="V1" s="4"/>
      <c r="W1" s="4"/>
      <c r="X1" s="4"/>
      <c r="Y1" s="4"/>
      <c r="Z1" s="4"/>
      <c r="AA1" s="4"/>
    </row>
    <row r="2" spans="1:27" ht="15" customHeight="1">
      <c r="A2" s="4"/>
      <c r="B2" s="20"/>
      <c r="C2" s="21"/>
      <c r="D2" s="4"/>
      <c r="E2" s="4"/>
      <c r="F2" s="4"/>
      <c r="G2" s="4"/>
      <c r="H2" s="56"/>
      <c r="I2" s="4"/>
      <c r="J2" s="95" t="s">
        <v>94</v>
      </c>
      <c r="K2" s="95"/>
      <c r="L2" s="95"/>
      <c r="M2" s="95"/>
      <c r="N2" s="95"/>
      <c r="O2" s="95"/>
      <c r="P2" s="95"/>
      <c r="Q2" s="95"/>
      <c r="R2" s="95"/>
      <c r="S2" s="16"/>
      <c r="T2" s="16"/>
      <c r="U2" s="4"/>
      <c r="V2" s="4"/>
      <c r="W2" s="4"/>
      <c r="X2" s="4"/>
      <c r="Y2" s="4"/>
      <c r="Z2" s="4"/>
      <c r="AA2" s="4"/>
    </row>
    <row r="3" spans="2:27" ht="12.75">
      <c r="B3" s="51">
        <v>0</v>
      </c>
      <c r="C3" s="21"/>
      <c r="D3" s="4"/>
      <c r="E3" s="8"/>
      <c r="F3" s="4"/>
      <c r="G3" s="4"/>
      <c r="H3" s="4"/>
      <c r="I3" s="4"/>
      <c r="J3" s="4"/>
      <c r="K3" s="4"/>
      <c r="L3" s="4"/>
      <c r="M3" s="4"/>
      <c r="N3" s="50"/>
      <c r="O3" s="50"/>
      <c r="P3" s="50"/>
      <c r="Q3" s="50"/>
      <c r="R3" s="50"/>
      <c r="S3" s="50"/>
      <c r="T3" s="48"/>
      <c r="U3" s="4"/>
      <c r="V3" s="4"/>
      <c r="W3" s="4"/>
      <c r="X3" s="4"/>
      <c r="Y3" s="4"/>
      <c r="Z3" s="4"/>
      <c r="AA3" s="4"/>
    </row>
    <row r="4" spans="1:27" ht="12.75">
      <c r="A4" s="4"/>
      <c r="B4" s="22"/>
      <c r="C4" s="21"/>
      <c r="D4" s="4"/>
      <c r="E4" s="8"/>
      <c r="F4" s="4"/>
      <c r="G4" s="4"/>
      <c r="H4" s="4"/>
      <c r="I4" s="4"/>
      <c r="J4" s="4"/>
      <c r="L4" s="4"/>
      <c r="M4" s="4"/>
      <c r="N4" s="50"/>
      <c r="O4" s="50"/>
      <c r="P4" s="50"/>
      <c r="Q4" s="50"/>
      <c r="R4" s="50"/>
      <c r="S4" s="50"/>
      <c r="T4" s="48"/>
      <c r="U4" s="4"/>
      <c r="V4" s="50"/>
      <c r="W4" s="50" t="s">
        <v>66</v>
      </c>
      <c r="X4" s="50" t="s">
        <v>67</v>
      </c>
      <c r="Y4" s="50" t="s">
        <v>68</v>
      </c>
      <c r="Z4" s="50" t="s">
        <v>2</v>
      </c>
      <c r="AA4" s="50"/>
    </row>
    <row r="5" spans="1:27" ht="12.75">
      <c r="A5" s="4" t="s">
        <v>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0"/>
      <c r="O5" s="50"/>
      <c r="P5" s="50"/>
      <c r="Q5" s="50" t="s">
        <v>0</v>
      </c>
      <c r="R5" s="50">
        <f>VLOOKUP($B$3,$V$5:$Z$41,2)</f>
        <v>-3</v>
      </c>
      <c r="S5" s="50"/>
      <c r="T5" s="48"/>
      <c r="U5" s="4"/>
      <c r="V5" s="50">
        <v>0</v>
      </c>
      <c r="W5" s="50">
        <v>-3</v>
      </c>
      <c r="X5" s="50">
        <v>2</v>
      </c>
      <c r="Y5" s="50">
        <v>5</v>
      </c>
      <c r="Z5" s="50">
        <v>0.5</v>
      </c>
      <c r="AA5" s="50"/>
    </row>
    <row r="6" spans="1:27" ht="12.7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0"/>
      <c r="O6" s="50"/>
      <c r="P6" s="50"/>
      <c r="Q6" s="50" t="s">
        <v>1</v>
      </c>
      <c r="R6" s="50">
        <f>VLOOKUP($B$3,$V$5:$Z$41,3)</f>
        <v>2</v>
      </c>
      <c r="S6" s="50"/>
      <c r="T6" s="48"/>
      <c r="U6" s="4"/>
      <c r="V6" s="50">
        <v>1</v>
      </c>
      <c r="W6" s="50">
        <v>-4</v>
      </c>
      <c r="X6" s="50">
        <v>1</v>
      </c>
      <c r="Y6" s="50">
        <v>5.1</v>
      </c>
      <c r="Z6" s="50">
        <v>-0.5</v>
      </c>
      <c r="AA6" s="50"/>
    </row>
    <row r="7" spans="1:27" ht="12.75">
      <c r="A7" s="4" t="s">
        <v>45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0"/>
      <c r="O7" s="50"/>
      <c r="P7" s="50"/>
      <c r="Q7" s="50" t="s">
        <v>3</v>
      </c>
      <c r="R7" s="50">
        <f>VLOOKUP($B$3,$V$5:$Z$41,4)</f>
        <v>5</v>
      </c>
      <c r="S7" s="50"/>
      <c r="T7" s="48"/>
      <c r="U7" s="4"/>
      <c r="V7" s="50">
        <v>2</v>
      </c>
      <c r="W7" s="50">
        <v>-5</v>
      </c>
      <c r="X7" s="50">
        <v>2</v>
      </c>
      <c r="Y7" s="50">
        <v>5.2</v>
      </c>
      <c r="Z7" s="50">
        <v>0.4</v>
      </c>
      <c r="AA7" s="50"/>
    </row>
    <row r="8" spans="1:27" ht="12.75">
      <c r="A8" s="4" t="s">
        <v>46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0"/>
      <c r="O8" s="50"/>
      <c r="P8" s="50"/>
      <c r="Q8" s="50" t="s">
        <v>2</v>
      </c>
      <c r="R8" s="50">
        <f>VLOOKUP($B$3,$V$5:$Z$41,5)</f>
        <v>0.5</v>
      </c>
      <c r="S8" s="50"/>
      <c r="T8" s="48"/>
      <c r="U8" s="4"/>
      <c r="V8" s="50">
        <v>3</v>
      </c>
      <c r="W8" s="50">
        <v>-3</v>
      </c>
      <c r="X8" s="50">
        <v>1</v>
      </c>
      <c r="Y8" s="50">
        <v>5.3</v>
      </c>
      <c r="Z8" s="50">
        <v>-0.3</v>
      </c>
      <c r="AA8" s="50"/>
    </row>
    <row r="9" spans="1:2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0"/>
      <c r="O9" s="50"/>
      <c r="P9" s="50"/>
      <c r="Q9" s="50"/>
      <c r="R9" s="50"/>
      <c r="S9" s="50"/>
      <c r="T9" s="48"/>
      <c r="U9" s="4"/>
      <c r="V9" s="50">
        <v>4</v>
      </c>
      <c r="W9" s="50">
        <v>-4</v>
      </c>
      <c r="X9" s="50">
        <v>2</v>
      </c>
      <c r="Y9" s="50">
        <v>5.4</v>
      </c>
      <c r="Z9" s="50">
        <v>0.2</v>
      </c>
      <c r="AA9" s="50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0"/>
      <c r="O10" s="50"/>
      <c r="P10" s="50"/>
      <c r="Q10" s="50"/>
      <c r="R10" s="50"/>
      <c r="S10" s="50"/>
      <c r="T10" s="48"/>
      <c r="U10" s="4"/>
      <c r="V10" s="50">
        <v>5</v>
      </c>
      <c r="W10" s="50">
        <v>-5</v>
      </c>
      <c r="X10" s="50">
        <v>1</v>
      </c>
      <c r="Y10" s="50">
        <v>5.5</v>
      </c>
      <c r="Z10" s="50">
        <v>-0.1</v>
      </c>
      <c r="AA10" s="50"/>
    </row>
    <row r="11" spans="1:27" ht="15">
      <c r="A11" s="11" t="s">
        <v>13</v>
      </c>
      <c r="B11" s="11"/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6"/>
      <c r="R11" s="16"/>
      <c r="S11" s="16"/>
      <c r="T11" s="16"/>
      <c r="U11" s="4"/>
      <c r="V11" s="50">
        <v>6</v>
      </c>
      <c r="W11" s="50">
        <v>-3</v>
      </c>
      <c r="X11" s="50">
        <v>2</v>
      </c>
      <c r="Y11" s="50">
        <v>5.6</v>
      </c>
      <c r="Z11" s="50">
        <v>-0.5</v>
      </c>
      <c r="AA11" s="50"/>
    </row>
    <row r="12" spans="1:27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4"/>
      <c r="R12" s="24"/>
      <c r="S12" s="24"/>
      <c r="T12" s="4"/>
      <c r="U12" s="4"/>
      <c r="V12" s="50">
        <v>7</v>
      </c>
      <c r="W12" s="50">
        <v>-4</v>
      </c>
      <c r="X12" s="50">
        <v>1</v>
      </c>
      <c r="Y12" s="50">
        <v>5.7</v>
      </c>
      <c r="Z12" s="50">
        <v>0.4</v>
      </c>
      <c r="AA12" s="50"/>
    </row>
    <row r="13" spans="1:27" ht="18">
      <c r="A13" s="4"/>
      <c r="B13" s="4"/>
      <c r="C13" s="5" t="s">
        <v>16</v>
      </c>
      <c r="D13" s="3">
        <f>R8</f>
        <v>0.5</v>
      </c>
      <c r="E13" s="6" t="s">
        <v>4</v>
      </c>
      <c r="F13" s="7" t="s">
        <v>5</v>
      </c>
      <c r="G13" s="3">
        <f>-(R8*(R6+R7)+R8*R5)</f>
        <v>-2</v>
      </c>
      <c r="H13" s="6" t="s">
        <v>6</v>
      </c>
      <c r="I13" s="6" t="s">
        <v>5</v>
      </c>
      <c r="J13" s="3">
        <f>R8*R5*(R6+R7)+R8*R6*R7</f>
        <v>-5.5</v>
      </c>
      <c r="K13" s="6" t="s">
        <v>7</v>
      </c>
      <c r="L13" s="6" t="s">
        <v>5</v>
      </c>
      <c r="M13" s="3">
        <f>-R8*R5*R6*R7</f>
        <v>15</v>
      </c>
      <c r="O13" s="4"/>
      <c r="P13" s="4"/>
      <c r="Q13" s="4"/>
      <c r="R13" s="4"/>
      <c r="S13" s="4"/>
      <c r="T13" s="4"/>
      <c r="U13" s="4"/>
      <c r="V13" s="50">
        <v>8</v>
      </c>
      <c r="W13" s="50">
        <v>-5</v>
      </c>
      <c r="X13" s="50">
        <v>2</v>
      </c>
      <c r="Y13" s="50">
        <v>5.8</v>
      </c>
      <c r="Z13" s="50">
        <v>-0.3</v>
      </c>
      <c r="AA13" s="50"/>
    </row>
    <row r="14" spans="1:27" ht="12.75">
      <c r="A14" s="4" t="s">
        <v>12</v>
      </c>
      <c r="B14" s="4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0">
        <v>9</v>
      </c>
      <c r="W14" s="50">
        <v>-3</v>
      </c>
      <c r="X14" s="50">
        <v>1</v>
      </c>
      <c r="Y14" s="50">
        <v>5.9</v>
      </c>
      <c r="Z14" s="50">
        <v>0.2</v>
      </c>
      <c r="AA14" s="50"/>
    </row>
    <row r="15" spans="1:27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0">
        <v>10</v>
      </c>
      <c r="W15" s="50">
        <v>-4</v>
      </c>
      <c r="X15" s="50">
        <v>2</v>
      </c>
      <c r="Y15" s="50">
        <v>5.1</v>
      </c>
      <c r="Z15" s="50">
        <v>-0.1</v>
      </c>
      <c r="AA15" s="50"/>
    </row>
    <row r="16" spans="1:27" ht="21">
      <c r="A16" s="4"/>
      <c r="B16" s="4"/>
      <c r="C16" s="5" t="s">
        <v>8</v>
      </c>
      <c r="D16" s="19"/>
      <c r="E16" s="3">
        <v>0</v>
      </c>
      <c r="F16" s="9" t="s">
        <v>9</v>
      </c>
      <c r="G16" s="4"/>
      <c r="H16" s="5" t="s">
        <v>10</v>
      </c>
      <c r="I16" s="19"/>
      <c r="J16" s="3">
        <v>0</v>
      </c>
      <c r="K16" s="9" t="s">
        <v>9</v>
      </c>
      <c r="L16" s="4"/>
      <c r="M16" s="5" t="s">
        <v>11</v>
      </c>
      <c r="N16" s="19"/>
      <c r="O16" s="3">
        <v>0</v>
      </c>
      <c r="P16" s="9" t="s">
        <v>9</v>
      </c>
      <c r="Q16" s="4"/>
      <c r="R16" s="4"/>
      <c r="S16" s="4"/>
      <c r="T16" s="4"/>
      <c r="U16" s="4"/>
      <c r="V16" s="50">
        <v>11</v>
      </c>
      <c r="W16" s="50">
        <v>-5</v>
      </c>
      <c r="X16" s="50">
        <v>1</v>
      </c>
      <c r="Y16" s="50">
        <v>5.2</v>
      </c>
      <c r="Z16" s="50">
        <v>-0.5</v>
      </c>
      <c r="AA16" s="50"/>
    </row>
    <row r="17" spans="1:27" ht="12.75">
      <c r="A17" s="4"/>
      <c r="B17" s="4"/>
      <c r="C17" s="4"/>
      <c r="D17" s="49">
        <f>IF($H$1=852456,D18,"")</f>
      </c>
      <c r="E17" s="4"/>
      <c r="F17" s="4"/>
      <c r="G17" s="4"/>
      <c r="H17" s="4"/>
      <c r="I17" s="49">
        <f>IF($H$1=852456,I18,"")</f>
      </c>
      <c r="J17" s="4"/>
      <c r="K17" s="4"/>
      <c r="L17" s="4"/>
      <c r="M17" s="4"/>
      <c r="N17" s="49">
        <f>IF($H$1=852456,N18,"")</f>
      </c>
      <c r="O17" s="4"/>
      <c r="P17" s="4"/>
      <c r="Q17" s="4"/>
      <c r="R17" s="4"/>
      <c r="S17" s="4"/>
      <c r="T17" s="4"/>
      <c r="U17" s="4"/>
      <c r="V17" s="50">
        <v>12</v>
      </c>
      <c r="W17" s="50">
        <v>-3</v>
      </c>
      <c r="X17" s="50">
        <v>2</v>
      </c>
      <c r="Y17" s="50">
        <v>5.3</v>
      </c>
      <c r="Z17" s="50">
        <v>0.4</v>
      </c>
      <c r="AA17" s="50"/>
    </row>
    <row r="18" spans="1:27" ht="12.75">
      <c r="A18" s="4"/>
      <c r="B18" s="4"/>
      <c r="C18" s="4"/>
      <c r="D18" s="37">
        <f>R5</f>
        <v>-3</v>
      </c>
      <c r="E18" s="12"/>
      <c r="F18" s="12"/>
      <c r="G18" s="12"/>
      <c r="H18" s="12"/>
      <c r="I18" s="37">
        <f>R6</f>
        <v>2</v>
      </c>
      <c r="J18" s="12"/>
      <c r="K18" s="12"/>
      <c r="L18" s="12"/>
      <c r="M18" s="12"/>
      <c r="N18" s="86">
        <f>R7</f>
        <v>5</v>
      </c>
      <c r="O18" s="30"/>
      <c r="P18" s="4"/>
      <c r="Q18" s="4"/>
      <c r="R18" s="4"/>
      <c r="S18" s="4"/>
      <c r="T18" s="4"/>
      <c r="U18" s="4"/>
      <c r="V18" s="50">
        <v>13</v>
      </c>
      <c r="W18" s="50">
        <v>-4</v>
      </c>
      <c r="X18" s="50">
        <v>1</v>
      </c>
      <c r="Y18" s="50">
        <v>5.4</v>
      </c>
      <c r="Z18" s="50">
        <v>-0.3</v>
      </c>
      <c r="AA18" s="50"/>
    </row>
    <row r="19" spans="1:27" ht="15">
      <c r="A19" s="11" t="s">
        <v>14</v>
      </c>
      <c r="B19" s="11"/>
      <c r="C19" s="11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0">
        <v>14</v>
      </c>
      <c r="W19" s="50">
        <v>-5</v>
      </c>
      <c r="X19" s="50">
        <v>2</v>
      </c>
      <c r="Y19" s="50">
        <v>5.5</v>
      </c>
      <c r="Z19" s="50">
        <v>0.2</v>
      </c>
      <c r="AA19" s="50"/>
    </row>
    <row r="20" spans="1:27" ht="12.75">
      <c r="A20" s="4"/>
      <c r="B20" s="10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0">
        <v>15</v>
      </c>
      <c r="W20" s="50">
        <v>-3</v>
      </c>
      <c r="X20" s="50">
        <v>1</v>
      </c>
      <c r="Y20" s="50">
        <v>5.6</v>
      </c>
      <c r="Z20" s="50">
        <v>-0.1</v>
      </c>
      <c r="AA20" s="50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0">
        <v>16</v>
      </c>
      <c r="W21" s="50">
        <v>-3</v>
      </c>
      <c r="X21" s="50">
        <v>2</v>
      </c>
      <c r="Y21" s="50">
        <v>5.7</v>
      </c>
      <c r="Z21" s="50">
        <v>-0.5</v>
      </c>
      <c r="AA21" s="50"/>
    </row>
    <row r="22" spans="1:27" ht="18">
      <c r="A22" s="4"/>
      <c r="B22" s="4"/>
      <c r="C22" s="5" t="s">
        <v>15</v>
      </c>
      <c r="D22" s="19"/>
      <c r="E22" s="6" t="s">
        <v>6</v>
      </c>
      <c r="F22" s="6" t="s">
        <v>5</v>
      </c>
      <c r="G22" s="19"/>
      <c r="H22" s="6" t="s">
        <v>7</v>
      </c>
      <c r="I22" s="6" t="s">
        <v>5</v>
      </c>
      <c r="J22" s="19"/>
      <c r="K22" s="6" t="s">
        <v>38</v>
      </c>
      <c r="L22" s="6">
        <v>0</v>
      </c>
      <c r="M22" s="4"/>
      <c r="N22" s="4"/>
      <c r="O22" s="4"/>
      <c r="P22" s="4"/>
      <c r="Q22" s="4"/>
      <c r="R22" s="4"/>
      <c r="S22" s="4"/>
      <c r="T22" s="4"/>
      <c r="U22" s="4"/>
      <c r="V22" s="50">
        <v>17</v>
      </c>
      <c r="W22" s="50">
        <v>-4</v>
      </c>
      <c r="X22" s="50">
        <v>1</v>
      </c>
      <c r="Y22" s="50">
        <v>5.8</v>
      </c>
      <c r="Z22" s="50">
        <v>0.4</v>
      </c>
      <c r="AA22" s="50"/>
    </row>
    <row r="23" spans="1:27" ht="12.75">
      <c r="A23" s="4"/>
      <c r="B23" s="4"/>
      <c r="C23" s="4"/>
      <c r="D23" s="49">
        <f>IF($H$1=852456,D24,"")</f>
      </c>
      <c r="E23" s="4"/>
      <c r="F23" s="4"/>
      <c r="G23" s="49">
        <f>IF($H$1=852456,G24,"")</f>
      </c>
      <c r="H23" s="4"/>
      <c r="I23" s="4"/>
      <c r="J23" s="49">
        <f>IF($H$1=852456,J24,"")</f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0">
        <v>18</v>
      </c>
      <c r="W23" s="50">
        <v>-5</v>
      </c>
      <c r="X23" s="50">
        <v>2</v>
      </c>
      <c r="Y23" s="50">
        <v>5.9</v>
      </c>
      <c r="Z23" s="50">
        <v>-0.3</v>
      </c>
      <c r="AA23" s="50"/>
    </row>
    <row r="24" spans="1:27" ht="12.75">
      <c r="A24" s="4"/>
      <c r="B24" s="4"/>
      <c r="C24" s="4"/>
      <c r="D24" s="37">
        <f>D13*3</f>
        <v>1.5</v>
      </c>
      <c r="E24" s="12"/>
      <c r="F24" s="12"/>
      <c r="G24" s="37">
        <f>G13*2</f>
        <v>-4</v>
      </c>
      <c r="H24" s="12"/>
      <c r="I24" s="12"/>
      <c r="J24" s="37">
        <f>J13</f>
        <v>-5.5</v>
      </c>
      <c r="K24" s="12"/>
      <c r="L24" s="4"/>
      <c r="M24" s="4"/>
      <c r="N24" s="4"/>
      <c r="O24" s="4"/>
      <c r="P24" s="4"/>
      <c r="Q24" s="4"/>
      <c r="R24" s="4"/>
      <c r="S24" s="4"/>
      <c r="T24" s="4"/>
      <c r="U24" s="4"/>
      <c r="V24" s="50">
        <v>19</v>
      </c>
      <c r="W24" s="50">
        <v>-3</v>
      </c>
      <c r="X24" s="50">
        <v>1</v>
      </c>
      <c r="Y24" s="50">
        <v>5.1</v>
      </c>
      <c r="Z24" s="50">
        <v>0.2</v>
      </c>
      <c r="AA24" s="50"/>
    </row>
    <row r="25" spans="1:27" ht="12.7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0">
        <v>20</v>
      </c>
      <c r="W25" s="50">
        <v>-4</v>
      </c>
      <c r="X25" s="50">
        <v>2</v>
      </c>
      <c r="Y25" s="50">
        <v>5.2</v>
      </c>
      <c r="Z25" s="50">
        <v>-0.1</v>
      </c>
      <c r="AA25" s="50"/>
    </row>
    <row r="26" spans="1:27" ht="18.75">
      <c r="A26" s="4"/>
      <c r="B26" s="4"/>
      <c r="C26" s="5" t="s">
        <v>18</v>
      </c>
      <c r="D26" s="19"/>
      <c r="E26" s="4"/>
      <c r="F26" s="4"/>
      <c r="G26" s="6" t="s">
        <v>20</v>
      </c>
      <c r="H26" s="4"/>
      <c r="I26" s="5" t="s">
        <v>19</v>
      </c>
      <c r="J26" s="2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0">
        <v>21</v>
      </c>
      <c r="W26" s="50">
        <v>-5</v>
      </c>
      <c r="X26" s="50">
        <v>1</v>
      </c>
      <c r="Y26" s="50">
        <v>5.3</v>
      </c>
      <c r="Z26" s="50">
        <v>-0.5</v>
      </c>
      <c r="AA26" s="50"/>
    </row>
    <row r="27" spans="1:27" ht="12.75">
      <c r="A27" s="4"/>
      <c r="B27" s="4"/>
      <c r="C27" s="4"/>
      <c r="D27" s="45">
        <f>IF($H$1=852456,D28,"")</f>
      </c>
      <c r="E27" s="10"/>
      <c r="F27" s="4"/>
      <c r="G27" s="4"/>
      <c r="H27" s="4"/>
      <c r="I27" s="4"/>
      <c r="J27" s="33">
        <f>IF($H$1=852456,J28,"")</f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0">
        <v>22</v>
      </c>
      <c r="W27" s="50">
        <v>-3</v>
      </c>
      <c r="X27" s="50">
        <v>2</v>
      </c>
      <c r="Y27" s="50">
        <v>5.4</v>
      </c>
      <c r="Z27" s="50">
        <v>0.4</v>
      </c>
      <c r="AA27" s="50"/>
    </row>
    <row r="28" spans="1:27" ht="12.75">
      <c r="A28" s="4"/>
      <c r="B28" s="4"/>
      <c r="C28" s="12"/>
      <c r="D28" s="37">
        <f>IF(E28&lt;K28,E28,K28)</f>
        <v>-1</v>
      </c>
      <c r="E28" s="37">
        <f>ROUND((-G24-SQRT(G24*G24-4*D24*J24))/(2*D24),3)</f>
        <v>-1</v>
      </c>
      <c r="F28" s="12"/>
      <c r="G28" s="12"/>
      <c r="H28" s="12"/>
      <c r="I28" s="12"/>
      <c r="J28" s="38">
        <f>IF(K28&gt;E28,K28,E28)</f>
        <v>3.667</v>
      </c>
      <c r="K28" s="37">
        <f>ROUND((-G24+SQRT(G24*G24-4*D24*J24))/(2*D24),3)</f>
        <v>3.667</v>
      </c>
      <c r="L28" s="30"/>
      <c r="M28" s="4"/>
      <c r="N28" s="4"/>
      <c r="O28" s="4"/>
      <c r="P28" s="4"/>
      <c r="Q28" s="4"/>
      <c r="R28" s="4"/>
      <c r="S28" s="4"/>
      <c r="T28" s="4"/>
      <c r="U28" s="4"/>
      <c r="V28" s="50">
        <v>23</v>
      </c>
      <c r="W28" s="50">
        <v>-4</v>
      </c>
      <c r="X28" s="50">
        <v>1</v>
      </c>
      <c r="Y28" s="50">
        <v>5.5</v>
      </c>
      <c r="Z28" s="50">
        <v>-0.3</v>
      </c>
      <c r="AA28" s="50"/>
    </row>
    <row r="29" spans="1:27" ht="12.75">
      <c r="A29" s="4"/>
      <c r="B29" s="10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0">
        <v>24</v>
      </c>
      <c r="W29" s="50">
        <v>-5</v>
      </c>
      <c r="X29" s="50">
        <v>2</v>
      </c>
      <c r="Y29" s="50">
        <v>5.6</v>
      </c>
      <c r="Z29" s="50">
        <v>0.2</v>
      </c>
      <c r="AA29" s="50"/>
    </row>
    <row r="30" spans="1:27" ht="15.75">
      <c r="A30" s="4"/>
      <c r="B30" s="4" t="s">
        <v>39</v>
      </c>
      <c r="C30" s="4"/>
      <c r="D30" s="4"/>
      <c r="E30" s="4"/>
      <c r="F30" s="4"/>
      <c r="G30" s="4" t="s">
        <v>41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0">
        <v>25</v>
      </c>
      <c r="W30" s="50">
        <v>-3</v>
      </c>
      <c r="X30" s="50">
        <v>1</v>
      </c>
      <c r="Y30" s="50">
        <v>5.7</v>
      </c>
      <c r="Z30" s="50">
        <v>-0.1</v>
      </c>
      <c r="AA30" s="50"/>
    </row>
    <row r="31" spans="1:27" ht="12.75">
      <c r="A31" s="4"/>
      <c r="B31" s="4"/>
      <c r="C31" s="4"/>
      <c r="D31" s="16" t="s">
        <v>44</v>
      </c>
      <c r="E31" s="4"/>
      <c r="F31" s="4"/>
      <c r="G31" s="4"/>
      <c r="H31" s="4"/>
      <c r="I31" s="4"/>
      <c r="J31" s="4"/>
      <c r="K31" s="4"/>
      <c r="L31" s="16" t="s">
        <v>44</v>
      </c>
      <c r="M31" s="4"/>
      <c r="N31" s="4"/>
      <c r="O31" s="4"/>
      <c r="P31" s="4"/>
      <c r="Q31" s="4"/>
      <c r="R31" s="4"/>
      <c r="S31" s="4"/>
      <c r="T31" s="4"/>
      <c r="U31" s="4"/>
      <c r="V31" s="50">
        <v>26</v>
      </c>
      <c r="W31" s="50">
        <v>-4</v>
      </c>
      <c r="X31" s="50">
        <v>2</v>
      </c>
      <c r="Y31" s="50">
        <v>5.8</v>
      </c>
      <c r="Z31" s="50">
        <v>-0.5</v>
      </c>
      <c r="AA31" s="50"/>
    </row>
    <row r="32" spans="1:27" ht="19.5">
      <c r="A32" s="4"/>
      <c r="B32" s="4"/>
      <c r="C32" s="5" t="s">
        <v>21</v>
      </c>
      <c r="D32" s="19"/>
      <c r="E32" s="9">
        <v>0</v>
      </c>
      <c r="F32" s="11" t="s">
        <v>22</v>
      </c>
      <c r="G32" s="4"/>
      <c r="H32" s="4"/>
      <c r="I32" s="4"/>
      <c r="J32" s="4"/>
      <c r="K32" s="5" t="s">
        <v>21</v>
      </c>
      <c r="L32" s="19"/>
      <c r="M32" s="2">
        <v>0</v>
      </c>
      <c r="N32" s="11" t="s">
        <v>23</v>
      </c>
      <c r="O32" s="4"/>
      <c r="P32" s="4"/>
      <c r="Q32" s="4"/>
      <c r="R32" s="4"/>
      <c r="S32" s="4"/>
      <c r="T32" s="4"/>
      <c r="U32" s="4"/>
      <c r="V32" s="50">
        <v>27</v>
      </c>
      <c r="W32" s="50">
        <v>-5</v>
      </c>
      <c r="X32" s="50">
        <v>1</v>
      </c>
      <c r="Y32" s="50">
        <v>5.9</v>
      </c>
      <c r="Z32" s="50">
        <v>0.4</v>
      </c>
      <c r="AA32" s="50"/>
    </row>
    <row r="33" spans="1:27" ht="12.75">
      <c r="A33" s="4"/>
      <c r="B33" s="4"/>
      <c r="C33" s="4"/>
      <c r="D33" s="33">
        <f>IF($H$1=852456,E34,"")</f>
      </c>
      <c r="E33" s="4"/>
      <c r="F33" s="4"/>
      <c r="G33" s="4"/>
      <c r="H33" s="4"/>
      <c r="I33" s="4"/>
      <c r="J33" s="4"/>
      <c r="K33" s="4"/>
      <c r="L33" s="33">
        <f>IF($H$1=852456,M34,"")</f>
      </c>
      <c r="M33" s="4"/>
      <c r="N33" s="4"/>
      <c r="O33" s="4"/>
      <c r="P33" s="4"/>
      <c r="Q33" s="4"/>
      <c r="R33" s="4"/>
      <c r="S33" s="4"/>
      <c r="T33" s="4"/>
      <c r="U33" s="4"/>
      <c r="V33" s="50">
        <v>28</v>
      </c>
      <c r="W33" s="50">
        <v>-3</v>
      </c>
      <c r="X33" s="50">
        <v>2</v>
      </c>
      <c r="Y33" s="50">
        <v>5.1</v>
      </c>
      <c r="Z33" s="50">
        <v>-0.3</v>
      </c>
      <c r="AA33" s="50"/>
    </row>
    <row r="34" spans="1:27" ht="15">
      <c r="A34" s="4"/>
      <c r="B34" s="4"/>
      <c r="C34" s="12"/>
      <c r="D34" s="36" t="str">
        <f>IF(E34&lt;0,"&lt;","&gt;")</f>
        <v>&gt;</v>
      </c>
      <c r="E34" s="37">
        <f>D24*(D28-0.001)^2+G24*(D28-0.001)+J24</f>
        <v>0.007001499999999439</v>
      </c>
      <c r="F34" s="12"/>
      <c r="G34" s="12"/>
      <c r="H34" s="12"/>
      <c r="I34" s="12"/>
      <c r="J34" s="12"/>
      <c r="K34" s="12"/>
      <c r="L34" s="36" t="str">
        <f>IF(M34&lt;0,"&lt;","&gt;")</f>
        <v>&lt;</v>
      </c>
      <c r="M34" s="37">
        <f>D24*(D28+0.001)^2+G24*(D28+0.001)+J24</f>
        <v>-0.006998499999999908</v>
      </c>
      <c r="N34" s="14" t="s">
        <v>27</v>
      </c>
      <c r="O34" s="4"/>
      <c r="P34" s="14" t="s">
        <v>27</v>
      </c>
      <c r="Q34" s="4"/>
      <c r="R34" s="4"/>
      <c r="S34" s="4"/>
      <c r="T34" s="4"/>
      <c r="U34" s="4"/>
      <c r="V34" s="50">
        <v>29</v>
      </c>
      <c r="W34" s="50">
        <v>-4</v>
      </c>
      <c r="X34" s="50">
        <v>1</v>
      </c>
      <c r="Y34" s="50">
        <v>5.2</v>
      </c>
      <c r="Z34" s="50">
        <v>0.2</v>
      </c>
      <c r="AA34" s="50"/>
    </row>
    <row r="35" spans="1:27" ht="18">
      <c r="A35" s="4"/>
      <c r="B35" s="4"/>
      <c r="C35" s="4" t="s">
        <v>25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19"/>
      <c r="O35" t="s">
        <v>24</v>
      </c>
      <c r="P35" s="19"/>
      <c r="Q35" s="4" t="s">
        <v>26</v>
      </c>
      <c r="R35" s="4"/>
      <c r="S35" s="4"/>
      <c r="T35" s="4"/>
      <c r="U35" s="4"/>
      <c r="V35" s="50">
        <v>30</v>
      </c>
      <c r="W35" s="50">
        <v>-5</v>
      </c>
      <c r="X35" s="50">
        <v>2</v>
      </c>
      <c r="Y35" s="50">
        <v>5.3</v>
      </c>
      <c r="Z35" s="50">
        <v>-0.1</v>
      </c>
      <c r="AA35" s="50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0">
        <v>31</v>
      </c>
      <c r="W36" s="50">
        <v>-3</v>
      </c>
      <c r="X36" s="50">
        <v>1</v>
      </c>
      <c r="Y36" s="50">
        <v>5.4</v>
      </c>
      <c r="Z36" s="50">
        <v>-0.5</v>
      </c>
      <c r="AA36" s="50"/>
    </row>
    <row r="37" spans="1:27" ht="15">
      <c r="A37" s="4"/>
      <c r="B37" s="4"/>
      <c r="C37" s="4"/>
      <c r="D37" s="4"/>
      <c r="E37" s="4"/>
      <c r="F37" s="4"/>
      <c r="G37" s="4"/>
      <c r="H37" s="4"/>
      <c r="I37" s="15" t="s">
        <v>28</v>
      </c>
      <c r="J37" s="4"/>
      <c r="K37" s="4"/>
      <c r="L37" s="16" t="s">
        <v>30</v>
      </c>
      <c r="M37" s="4"/>
      <c r="N37" s="34" t="str">
        <f>IF(E34&gt;0,"+","-")</f>
        <v>+</v>
      </c>
      <c r="O37" s="12"/>
      <c r="P37" s="34" t="str">
        <f>IF(M34&gt;0,"+","-")</f>
        <v>-</v>
      </c>
      <c r="Q37" s="4"/>
      <c r="R37" s="4"/>
      <c r="S37" s="4"/>
      <c r="T37" s="4"/>
      <c r="U37" s="4"/>
      <c r="V37" s="50">
        <v>32</v>
      </c>
      <c r="W37" s="50">
        <v>-4</v>
      </c>
      <c r="X37" s="50">
        <v>2</v>
      </c>
      <c r="Y37" s="50">
        <v>5.5</v>
      </c>
      <c r="Z37" s="50">
        <v>0.4</v>
      </c>
      <c r="AA37" s="50"/>
    </row>
    <row r="38" spans="1:27" ht="18.75">
      <c r="A38" s="4"/>
      <c r="B38" s="4" t="s">
        <v>29</v>
      </c>
      <c r="C38" s="4"/>
      <c r="D38" s="4"/>
      <c r="G38" s="4"/>
      <c r="H38" s="4"/>
      <c r="I38" s="19"/>
      <c r="J38" s="4"/>
      <c r="K38" s="4"/>
      <c r="L38" s="19"/>
      <c r="M38" s="1" t="s">
        <v>31</v>
      </c>
      <c r="N38" s="19"/>
      <c r="O38" s="19"/>
      <c r="P38" s="2" t="s">
        <v>9</v>
      </c>
      <c r="Q38" s="4"/>
      <c r="R38" s="4"/>
      <c r="S38" s="4"/>
      <c r="T38" s="4"/>
      <c r="U38" s="4"/>
      <c r="V38" s="50">
        <v>33</v>
      </c>
      <c r="W38" s="50">
        <v>-5</v>
      </c>
      <c r="X38" s="50">
        <v>1</v>
      </c>
      <c r="Y38" s="50">
        <v>5.6</v>
      </c>
      <c r="Z38" s="50">
        <v>-0.3</v>
      </c>
      <c r="AA38" s="50"/>
    </row>
    <row r="39" spans="1:27" ht="12.75">
      <c r="A39" s="4"/>
      <c r="B39" s="4"/>
      <c r="C39" s="4"/>
      <c r="D39" s="4"/>
      <c r="E39" s="4"/>
      <c r="F39" s="4"/>
      <c r="G39" s="4"/>
      <c r="H39" s="4"/>
      <c r="I39" s="16"/>
      <c r="J39" s="16"/>
      <c r="K39" s="16"/>
      <c r="L39" s="16"/>
      <c r="M39" s="16"/>
      <c r="N39" s="31">
        <f>IF($H$1=852456,N40,"")</f>
      </c>
      <c r="O39" s="57">
        <f>IF($H$1=852456,O40,"")</f>
      </c>
      <c r="P39" s="4"/>
      <c r="Q39" s="4"/>
      <c r="R39" s="4"/>
      <c r="S39" s="4"/>
      <c r="T39" s="4"/>
      <c r="U39" s="4"/>
      <c r="V39" s="50">
        <v>34</v>
      </c>
      <c r="W39" s="50">
        <v>-3</v>
      </c>
      <c r="X39" s="50">
        <v>2</v>
      </c>
      <c r="Y39" s="50">
        <v>5.7</v>
      </c>
      <c r="Z39" s="50">
        <v>0.2</v>
      </c>
      <c r="AA39" s="50"/>
    </row>
    <row r="40" spans="1:27" ht="12.75">
      <c r="A40" s="4"/>
      <c r="B40" s="4"/>
      <c r="C40" s="4"/>
      <c r="D40" s="4"/>
      <c r="E40" s="4"/>
      <c r="F40" s="4"/>
      <c r="G40" s="4"/>
      <c r="H40" s="12"/>
      <c r="I40" s="36" t="str">
        <f>IF(AND(E34&gt;0,M34&lt;0),"Max","Min")</f>
        <v>Max</v>
      </c>
      <c r="J40" s="12"/>
      <c r="K40" s="12"/>
      <c r="L40" s="36" t="str">
        <f>IF(AND(E34&gt;0,M34&lt;0),"H","T")</f>
        <v>H</v>
      </c>
      <c r="M40" s="12"/>
      <c r="N40" s="37">
        <f>D28</f>
        <v>-1</v>
      </c>
      <c r="O40" s="82">
        <f>ROUND(D13*D28^3+G13*D28^2+J13*D28+M13,3)</f>
        <v>18</v>
      </c>
      <c r="P40" s="12"/>
      <c r="Q40" s="4"/>
      <c r="R40" s="4"/>
      <c r="S40" s="4"/>
      <c r="T40" s="4"/>
      <c r="U40" s="4"/>
      <c r="V40" s="50">
        <v>35</v>
      </c>
      <c r="W40" s="50">
        <v>-4</v>
      </c>
      <c r="X40" s="50">
        <v>1</v>
      </c>
      <c r="Y40" s="50">
        <v>5.8</v>
      </c>
      <c r="Z40" s="50">
        <v>-0.1</v>
      </c>
      <c r="AA40" s="50"/>
    </row>
    <row r="41" spans="1:27" ht="12.75">
      <c r="A41" s="4"/>
      <c r="B41" s="4"/>
      <c r="C41" s="4"/>
      <c r="D41" s="16" t="s">
        <v>44</v>
      </c>
      <c r="E41" s="4"/>
      <c r="F41" s="4"/>
      <c r="G41" s="4"/>
      <c r="H41" s="12"/>
      <c r="I41" s="16"/>
      <c r="J41" s="16"/>
      <c r="K41" s="16"/>
      <c r="L41" s="16" t="s">
        <v>44</v>
      </c>
      <c r="M41" s="16"/>
      <c r="N41" s="17"/>
      <c r="O41" s="18"/>
      <c r="P41" s="12"/>
      <c r="Q41" s="4"/>
      <c r="R41" s="4"/>
      <c r="S41" s="4"/>
      <c r="T41" s="4"/>
      <c r="U41" s="4"/>
      <c r="V41" s="50">
        <v>36</v>
      </c>
      <c r="W41" s="50">
        <v>-5</v>
      </c>
      <c r="X41" s="50">
        <v>2</v>
      </c>
      <c r="Y41" s="50">
        <v>5.9</v>
      </c>
      <c r="Z41" s="50">
        <v>-0.5</v>
      </c>
      <c r="AA41" s="50"/>
    </row>
    <row r="42" spans="1:27" ht="19.5">
      <c r="A42" s="4"/>
      <c r="B42" s="4"/>
      <c r="C42" s="5" t="s">
        <v>21</v>
      </c>
      <c r="D42" s="19"/>
      <c r="E42" s="9">
        <v>0</v>
      </c>
      <c r="F42" s="11" t="s">
        <v>35</v>
      </c>
      <c r="G42" s="4"/>
      <c r="H42" s="4"/>
      <c r="I42" s="4"/>
      <c r="J42" s="4"/>
      <c r="K42" s="5" t="s">
        <v>34</v>
      </c>
      <c r="L42" s="19"/>
      <c r="M42" s="9">
        <v>0</v>
      </c>
      <c r="N42" s="11" t="s">
        <v>95</v>
      </c>
      <c r="O42" s="4"/>
      <c r="P42" s="4"/>
      <c r="Q42" s="4"/>
      <c r="R42" s="4"/>
      <c r="S42" s="4"/>
      <c r="T42" s="4"/>
      <c r="U42" s="4"/>
      <c r="V42" s="50"/>
      <c r="W42" s="50"/>
      <c r="X42" s="50"/>
      <c r="Y42" s="50"/>
      <c r="Z42" s="50"/>
      <c r="AA42" s="50"/>
    </row>
    <row r="43" spans="1:27" ht="12.75">
      <c r="A43" s="4"/>
      <c r="B43" s="4"/>
      <c r="C43" s="4"/>
      <c r="D43" s="33">
        <f>IF($H$1=852456,E44,"")</f>
      </c>
      <c r="E43" s="4"/>
      <c r="F43" s="4"/>
      <c r="G43" s="4"/>
      <c r="H43" s="4"/>
      <c r="I43" s="4"/>
      <c r="J43" s="4"/>
      <c r="K43" s="4"/>
      <c r="L43" s="33">
        <f>IF($H$1=852456,M44,"")</f>
      </c>
      <c r="M43" s="4"/>
      <c r="N43" s="4"/>
      <c r="O43" s="4"/>
      <c r="P43" s="4"/>
      <c r="Q43" s="4"/>
      <c r="R43" s="4"/>
      <c r="S43" s="4"/>
      <c r="T43" s="4"/>
      <c r="U43" s="4"/>
      <c r="V43" s="50"/>
      <c r="W43" s="50"/>
      <c r="X43" s="50"/>
      <c r="Y43" s="50"/>
      <c r="Z43" s="50"/>
      <c r="AA43" s="50"/>
    </row>
    <row r="44" spans="1:27" ht="15">
      <c r="A44" s="4"/>
      <c r="B44" s="4"/>
      <c r="C44" s="4"/>
      <c r="D44" s="39" t="str">
        <f>IF(E44&lt;0,"&lt;","&gt;")</f>
        <v>&lt;</v>
      </c>
      <c r="E44" s="37">
        <f>D24*(D28+0.001)^2+G24*(D28+0.001)+J24</f>
        <v>-0.006998499999999908</v>
      </c>
      <c r="F44" s="12"/>
      <c r="G44" s="12"/>
      <c r="H44" s="12"/>
      <c r="I44" s="12"/>
      <c r="J44" s="12"/>
      <c r="K44" s="12"/>
      <c r="L44" s="39" t="str">
        <f>IF(M44&lt;0,"&lt;","&gt;")</f>
        <v>&gt;</v>
      </c>
      <c r="M44" s="37">
        <f>D24*(J28+0.001)^2+G24*(J28+0.001)+J24</f>
        <v>0.009335999999999345</v>
      </c>
      <c r="N44" s="14" t="s">
        <v>27</v>
      </c>
      <c r="O44" s="4"/>
      <c r="P44" s="14" t="s">
        <v>27</v>
      </c>
      <c r="Q44" s="4"/>
      <c r="R44" s="4"/>
      <c r="S44" s="4"/>
      <c r="T44" s="4"/>
      <c r="U44" s="4"/>
      <c r="V44" s="50"/>
      <c r="W44" s="50"/>
      <c r="X44" s="50"/>
      <c r="Y44" s="50"/>
      <c r="Z44" s="50"/>
      <c r="AA44" s="50"/>
    </row>
    <row r="45" spans="1:27" ht="18">
      <c r="A45" s="4"/>
      <c r="B45" s="4"/>
      <c r="C45" s="4" t="s">
        <v>25</v>
      </c>
      <c r="D45" s="4"/>
      <c r="E45" s="4"/>
      <c r="F45" s="4"/>
      <c r="G45" s="4"/>
      <c r="H45" s="4"/>
      <c r="I45" s="4"/>
      <c r="J45" s="4"/>
      <c r="K45" s="4"/>
      <c r="L45" s="4"/>
      <c r="N45" s="19"/>
      <c r="O45" t="s">
        <v>24</v>
      </c>
      <c r="P45" s="19"/>
      <c r="Q45" s="4" t="s">
        <v>26</v>
      </c>
      <c r="R45" s="4"/>
      <c r="S45" s="4"/>
      <c r="T45" s="4"/>
      <c r="U45" s="4"/>
      <c r="V45" s="50"/>
      <c r="W45" s="50"/>
      <c r="X45" s="50"/>
      <c r="Y45" s="50"/>
      <c r="Z45" s="50"/>
      <c r="AA45" s="50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4"/>
      <c r="B47" s="4"/>
      <c r="C47" s="4"/>
      <c r="D47" s="4"/>
      <c r="E47" s="4"/>
      <c r="F47" s="4"/>
      <c r="G47" s="4"/>
      <c r="H47" s="4"/>
      <c r="I47" s="15" t="s">
        <v>28</v>
      </c>
      <c r="J47" s="4"/>
      <c r="K47" s="4"/>
      <c r="L47" s="16" t="s">
        <v>30</v>
      </c>
      <c r="M47" s="4"/>
      <c r="N47" s="34" t="str">
        <f>IF(E44&gt;0,"+","-")</f>
        <v>-</v>
      </c>
      <c r="O47" s="12"/>
      <c r="P47" s="34" t="str">
        <f>IF(M44&gt;0,"+","-")</f>
        <v>+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8.75">
      <c r="A48" s="4"/>
      <c r="B48" s="4" t="s">
        <v>37</v>
      </c>
      <c r="C48" s="4"/>
      <c r="D48" s="4"/>
      <c r="G48" s="4"/>
      <c r="H48" s="4"/>
      <c r="I48" s="19"/>
      <c r="J48" s="4"/>
      <c r="K48" s="4"/>
      <c r="L48" s="19"/>
      <c r="M48" s="1" t="s">
        <v>31</v>
      </c>
      <c r="N48" s="19"/>
      <c r="O48" s="19"/>
      <c r="P48" s="9" t="s">
        <v>9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3">
        <f>IF($H$1=852456,N50,"")</f>
      </c>
      <c r="O49" s="33">
        <f>IF($H$1=852456,O50,"")</f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36" t="str">
        <f>IF(AND(E44&gt;0,M44&lt;0),"Max","Min")</f>
        <v>Min</v>
      </c>
      <c r="J50" s="12"/>
      <c r="K50" s="12"/>
      <c r="L50" s="39" t="str">
        <f>IF(AND(E44&gt;0,M44&lt;0),"H","T")</f>
        <v>T</v>
      </c>
      <c r="M50" s="12"/>
      <c r="N50" s="37">
        <f>J28</f>
        <v>3.667</v>
      </c>
      <c r="O50" s="37">
        <f>ROUND(D13*J28^3+G13*J28^2+J13*J28+M13,3)</f>
        <v>-7.407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1" t="s">
        <v>50</v>
      </c>
      <c r="B52" s="4"/>
      <c r="C52" s="4"/>
      <c r="D52" s="4"/>
      <c r="E52" s="4"/>
      <c r="F52" s="4"/>
      <c r="G52" s="40" t="s">
        <v>7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4"/>
      <c r="B53" s="4"/>
      <c r="C53" s="4"/>
      <c r="D53" s="4"/>
      <c r="E53" s="14" t="s">
        <v>27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8">
      <c r="A54" s="4"/>
      <c r="B54" s="4"/>
      <c r="C54" s="5" t="s">
        <v>48</v>
      </c>
      <c r="D54" s="4"/>
      <c r="E54" s="19"/>
      <c r="G54" s="9" t="s">
        <v>49</v>
      </c>
      <c r="H54" s="4"/>
      <c r="I54" s="9" t="s">
        <v>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4"/>
      <c r="B55" s="4"/>
      <c r="C55" s="4"/>
      <c r="D55" s="4"/>
      <c r="E55" s="35">
        <f>IF($H$1=852456,E56,"")</f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4"/>
      <c r="D56" s="4"/>
      <c r="E56" s="39" t="str">
        <f>IF(F56&gt;0,"+","-")</f>
        <v>+</v>
      </c>
      <c r="F56" s="36">
        <f>ROUND(D13*1000^3+G13*1000^2+J13*1000+M13,3)</f>
        <v>497994515</v>
      </c>
      <c r="G56" s="30"/>
      <c r="H56" s="30"/>
      <c r="I56" s="3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4"/>
      <c r="B57" s="4"/>
      <c r="C57" s="4"/>
      <c r="D57" s="4"/>
      <c r="E57" s="14" t="s">
        <v>27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8">
      <c r="A58" s="4"/>
      <c r="B58" s="4"/>
      <c r="C58" s="5" t="s">
        <v>48</v>
      </c>
      <c r="D58" s="4"/>
      <c r="E58" s="19"/>
      <c r="F58" s="4"/>
      <c r="G58" s="9" t="s">
        <v>49</v>
      </c>
      <c r="H58" s="4"/>
      <c r="I58" s="6" t="s">
        <v>36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35">
        <f>IF($H$1=852456,E60,"")</f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39" t="str">
        <f>IF(F60&gt;0,"+","-")</f>
        <v>-</v>
      </c>
      <c r="F60" s="36">
        <f>ROUND(D13*-1000^3+G13*-1000^2+J13*-1000+M13,3)</f>
        <v>-501994485</v>
      </c>
      <c r="G60" s="30"/>
      <c r="H60" s="30"/>
      <c r="I60" s="3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11" t="s">
        <v>70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" customHeight="1">
      <c r="A62" s="4"/>
      <c r="B62" s="12"/>
      <c r="C62" s="27" t="s">
        <v>52</v>
      </c>
      <c r="D62" s="41">
        <f>2*D24</f>
        <v>3</v>
      </c>
      <c r="E62" s="28" t="s">
        <v>7</v>
      </c>
      <c r="F62" s="28" t="s">
        <v>5</v>
      </c>
      <c r="G62" s="41">
        <f>G24</f>
        <v>-4</v>
      </c>
      <c r="H62" s="29" t="s">
        <v>38</v>
      </c>
      <c r="I62" s="28">
        <v>0</v>
      </c>
      <c r="J62" s="42"/>
      <c r="K62" s="6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8">
      <c r="A63" s="4"/>
      <c r="B63" s="4"/>
      <c r="C63" s="5" t="s">
        <v>51</v>
      </c>
      <c r="D63" s="19"/>
      <c r="E63" s="19"/>
      <c r="F63" s="52" t="s">
        <v>9</v>
      </c>
      <c r="G63" s="42"/>
      <c r="H63" s="53"/>
      <c r="I63" s="53"/>
      <c r="J63" s="42"/>
      <c r="K63" s="6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8">
      <c r="A64" s="4"/>
      <c r="B64" s="4"/>
      <c r="D64" s="43">
        <f>IF($H$1=852456,D65,"")</f>
      </c>
      <c r="E64" s="43">
        <f>IF($H$1=852456,E65,"")</f>
      </c>
      <c r="F64" s="54"/>
      <c r="G64" s="42"/>
      <c r="H64" s="53"/>
      <c r="I64" s="53"/>
      <c r="J64" s="42"/>
      <c r="K64" s="6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4"/>
      <c r="B65" s="4"/>
      <c r="C65" s="4"/>
      <c r="D65" s="37">
        <f>ROUND(-G62/D62,3)</f>
        <v>1.333</v>
      </c>
      <c r="E65" s="37">
        <f>ROUND(D13*D65^3+G13*D65^2+J13*D65+M13,3)</f>
        <v>5.299</v>
      </c>
      <c r="F65" s="87"/>
      <c r="G65" s="55"/>
      <c r="H65" s="56"/>
      <c r="I65" s="56"/>
      <c r="J65" s="5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11" t="s">
        <v>56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8">
      <c r="A67" s="11" t="s">
        <v>57</v>
      </c>
      <c r="B67" s="4"/>
      <c r="C67" s="4"/>
      <c r="D67" s="4"/>
      <c r="E67" s="4"/>
      <c r="F67" s="4"/>
      <c r="G67" s="4"/>
      <c r="H67" s="4"/>
      <c r="I67" s="4"/>
      <c r="J67" s="5" t="s">
        <v>53</v>
      </c>
      <c r="K67" s="46">
        <f>R8</f>
        <v>0.5</v>
      </c>
      <c r="L67" s="5" t="s">
        <v>54</v>
      </c>
      <c r="M67" s="47">
        <f>R6+R7</f>
        <v>7</v>
      </c>
      <c r="N67" s="44" t="s">
        <v>55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 t="s">
        <v>69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4"/>
      <c r="B70" s="4" t="s">
        <v>60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8.75">
      <c r="A71" s="4"/>
      <c r="B71" s="4"/>
      <c r="C71" s="5" t="s">
        <v>62</v>
      </c>
      <c r="D71" s="19"/>
      <c r="E71" s="4"/>
      <c r="F71" s="4"/>
      <c r="G71" s="6" t="s">
        <v>20</v>
      </c>
      <c r="H71" s="4"/>
      <c r="I71" s="5" t="s">
        <v>63</v>
      </c>
      <c r="J71" s="1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5">
        <f>IF($H$1=852456,D73,"")</f>
      </c>
      <c r="E72" s="10"/>
      <c r="F72" s="4"/>
      <c r="G72" s="4"/>
      <c r="H72" s="4"/>
      <c r="I72" s="32"/>
      <c r="J72" s="45">
        <f>IF($H$1=852456,J73,"")</f>
      </c>
      <c r="K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50"/>
      <c r="D73" s="88">
        <f>IF(E73&lt;K73,E73,K73)</f>
        <v>-1.07</v>
      </c>
      <c r="E73" s="88">
        <f>ROUND((-G13*2-SQRT((2*G13)^2-4*3*D13*(J13-R8)))/(2*3*D13),3)</f>
        <v>-1.07</v>
      </c>
      <c r="F73" s="50"/>
      <c r="G73" s="50"/>
      <c r="H73" s="50"/>
      <c r="I73" s="89"/>
      <c r="J73" s="90">
        <f>IF(K73&gt;E73,K73,E73)</f>
        <v>3.737</v>
      </c>
      <c r="K73" s="88">
        <f>ROUND((-G13*2+SQRT((2*G13)^2-4*3*D13*(J13-R8)))/(2*3*D13),3)</f>
        <v>3.737</v>
      </c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21">
      <c r="A75" s="4"/>
      <c r="B75" s="4"/>
      <c r="C75" s="5" t="s">
        <v>61</v>
      </c>
      <c r="D75" s="19"/>
      <c r="E75" s="19"/>
      <c r="F75" s="9" t="s">
        <v>9</v>
      </c>
      <c r="G75" s="4"/>
      <c r="H75" s="5" t="s">
        <v>61</v>
      </c>
      <c r="I75" s="19"/>
      <c r="J75" s="19"/>
      <c r="K75" s="9" t="s">
        <v>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3">
        <f>IF($H$1=852456,D77,"")</f>
      </c>
      <c r="E76" s="43">
        <f>IF($H$1=852456,E77,"")</f>
      </c>
      <c r="F76" s="16"/>
      <c r="G76" s="4"/>
      <c r="H76" s="4"/>
      <c r="I76" s="43">
        <f>IF($H$1=852456,I77,"")</f>
      </c>
      <c r="J76" s="43">
        <f>IF($H$1=852456,J77,"")</f>
      </c>
      <c r="K76" s="1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50"/>
      <c r="D77" s="88">
        <f>ROUND(D73,3)</f>
        <v>-1.07</v>
      </c>
      <c r="E77" s="88">
        <f>ROUND(D13*D77^3+G13*D77^2+J13*D77+M13,3)</f>
        <v>17.983</v>
      </c>
      <c r="F77" s="50"/>
      <c r="G77" s="50"/>
      <c r="H77" s="50"/>
      <c r="I77" s="88">
        <f>ROUND(J73,3)</f>
        <v>3.737</v>
      </c>
      <c r="J77" s="88">
        <f>ROUND(D13*I77^3+G13*I77^2+J13*I77+M13,3)</f>
        <v>-7.39</v>
      </c>
      <c r="K77" s="1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21">
      <c r="A78" s="4"/>
      <c r="B78" s="5"/>
      <c r="C78" s="5" t="s">
        <v>64</v>
      </c>
      <c r="D78" s="19"/>
      <c r="E78" s="5" t="s">
        <v>54</v>
      </c>
      <c r="F78" s="19"/>
      <c r="G78" s="5"/>
      <c r="H78" s="5" t="s">
        <v>65</v>
      </c>
      <c r="I78" s="19"/>
      <c r="J78" s="5" t="s">
        <v>54</v>
      </c>
      <c r="K78" s="19">
        <v>-9.259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3">
        <f>IF($H$1=852456,D80,"")</f>
      </c>
      <c r="E79" s="4"/>
      <c r="F79" s="43">
        <f>IF($H$1=852456,F80,"")</f>
      </c>
      <c r="G79" s="4"/>
      <c r="H79" s="4"/>
      <c r="I79" s="43">
        <f>IF($H$1=852456,I80,"")</f>
      </c>
      <c r="J79" s="4"/>
      <c r="K79" s="43">
        <f>IF($H$1=852456,K80,"")</f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50"/>
      <c r="D80" s="88">
        <f>ROUND(R8,3)</f>
        <v>0.5</v>
      </c>
      <c r="E80" s="50"/>
      <c r="F80" s="88">
        <f>ROUND(-D77*R8+E77,3)</f>
        <v>18.518</v>
      </c>
      <c r="G80" s="50"/>
      <c r="H80" s="50"/>
      <c r="I80" s="88">
        <f>ROUND(R8,3)</f>
        <v>0.5</v>
      </c>
      <c r="J80" s="50"/>
      <c r="K80" s="88">
        <f>ROUND(-I77*R8+J77,3)</f>
        <v>-9.259</v>
      </c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8:27" ht="12.75"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1:27" ht="12.75">
      <c r="U117" s="4"/>
      <c r="V117" s="4"/>
      <c r="W117" s="4"/>
      <c r="X117" s="4"/>
      <c r="Y117" s="4"/>
      <c r="Z117" s="4"/>
      <c r="AA117" s="4"/>
    </row>
  </sheetData>
  <sheetProtection password="8089" sheet="1" objects="1" scenarios="1" selectLockedCells="1"/>
  <mergeCells count="1">
    <mergeCell ref="J2:R2"/>
  </mergeCells>
  <conditionalFormatting sqref="D16 I16 N16 D22 G22 J22 D26 J26 D32 L32 N35 P35 I38 L38 N38:O38 D42 L42 N45 P45 I48 L48 I78 E54 E58 D63:E63 D75:E75 I75:J75 D71 J71 D78 N48:O48">
    <cfRule type="cellIs" priority="1" dxfId="0" operator="equal" stopIfTrue="1">
      <formula>D18</formula>
    </cfRule>
    <cfRule type="cellIs" priority="2" dxfId="1" operator="notEqual" stopIfTrue="1">
      <formula>D18</formula>
    </cfRule>
  </conditionalFormatting>
  <conditionalFormatting sqref="F78 K78">
    <cfRule type="cellIs" priority="3" dxfId="0" operator="between" stopIfTrue="1">
      <formula>F80-0.01</formula>
      <formula>F80+0.01</formula>
    </cfRule>
    <cfRule type="cellIs" priority="4" dxfId="1" operator="notBetween" stopIfTrue="1">
      <formula>F80-0.01</formula>
      <formula>F80+0.01</formula>
    </cfRule>
  </conditionalFormatting>
  <hyperlinks>
    <hyperlink ref="J2" r:id="rId1" display="Link"/>
  </hyperlinks>
  <printOptions/>
  <pageMargins left="0.75" right="0.75" top="1" bottom="1" header="0.4921259845" footer="0.4921259845"/>
  <pageSetup horizontalDpi="360" verticalDpi="360" orientation="portrait" paperSize="9" scale="76" r:id="rId3"/>
  <colBreaks count="1" manualBreakCount="1">
    <brk id="18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A114"/>
  <sheetViews>
    <sheetView workbookViewId="0" topLeftCell="A1">
      <selection activeCell="D16" sqref="D16"/>
    </sheetView>
  </sheetViews>
  <sheetFormatPr defaultColWidth="11.421875" defaultRowHeight="12.75"/>
  <cols>
    <col min="3" max="3" width="5.8515625" style="0" customWidth="1"/>
    <col min="4" max="4" width="7.00390625" style="0" customWidth="1"/>
    <col min="5" max="5" width="6.00390625" style="0" customWidth="1"/>
    <col min="6" max="6" width="5.421875" style="0" customWidth="1"/>
    <col min="7" max="7" width="6.28125" style="0" customWidth="1"/>
    <col min="8" max="8" width="5.57421875" style="0" customWidth="1"/>
    <col min="9" max="9" width="5.421875" style="0" customWidth="1"/>
    <col min="10" max="10" width="6.7109375" style="0" customWidth="1"/>
    <col min="11" max="11" width="4.57421875" style="0" customWidth="1"/>
    <col min="12" max="12" width="4.7109375" style="0" customWidth="1"/>
    <col min="13" max="13" width="5.57421875" style="0" customWidth="1"/>
    <col min="14" max="14" width="5.28125" style="0" customWidth="1"/>
    <col min="15" max="15" width="9.421875" style="0" customWidth="1"/>
    <col min="16" max="16" width="6.00390625" style="0" customWidth="1"/>
    <col min="17" max="19" width="7.8515625" style="0" customWidth="1"/>
    <col min="20" max="20" width="6.421875" style="0" customWidth="1"/>
    <col min="21" max="21" width="7.28125" style="0" customWidth="1"/>
    <col min="22" max="22" width="8.00390625" style="0" customWidth="1"/>
    <col min="23" max="23" width="7.57421875" style="0" customWidth="1"/>
    <col min="24" max="24" width="8.28125" style="0" customWidth="1"/>
    <col min="25" max="25" width="8.00390625" style="63" customWidth="1"/>
  </cols>
  <sheetData>
    <row r="1" spans="1:27" ht="25.5">
      <c r="A1" s="4"/>
      <c r="B1" s="13" t="s">
        <v>40</v>
      </c>
      <c r="C1" s="4"/>
      <c r="D1" s="4"/>
      <c r="E1" s="4"/>
      <c r="F1" s="4"/>
      <c r="G1" s="4"/>
      <c r="H1" s="23"/>
      <c r="I1" s="4"/>
      <c r="J1" s="4" t="s">
        <v>47</v>
      </c>
      <c r="K1" s="4"/>
      <c r="L1" s="4"/>
      <c r="M1" s="4"/>
      <c r="N1" s="4"/>
      <c r="O1" s="4"/>
      <c r="P1" s="4"/>
      <c r="Q1" s="24"/>
      <c r="R1" s="24"/>
      <c r="S1" s="24"/>
      <c r="T1" s="4"/>
      <c r="U1" s="4"/>
      <c r="V1" s="4"/>
      <c r="W1" s="4"/>
      <c r="X1" s="4"/>
      <c r="Y1" s="62"/>
      <c r="Z1" s="4"/>
      <c r="AA1" s="4"/>
    </row>
    <row r="2" spans="1:27" ht="15" customHeight="1">
      <c r="A2" s="4"/>
      <c r="B2" s="20"/>
      <c r="C2" s="21"/>
      <c r="D2" s="4"/>
      <c r="E2" s="4"/>
      <c r="F2" s="4"/>
      <c r="G2" s="95" t="s">
        <v>94</v>
      </c>
      <c r="H2" s="96"/>
      <c r="I2" s="96"/>
      <c r="J2" s="96"/>
      <c r="K2" s="96"/>
      <c r="L2" s="96"/>
      <c r="M2" s="96"/>
      <c r="N2" s="96"/>
      <c r="O2" s="96"/>
      <c r="P2" s="4"/>
      <c r="Q2" s="30"/>
      <c r="R2" s="30"/>
      <c r="S2" s="30"/>
      <c r="T2" s="30"/>
      <c r="U2" s="30"/>
      <c r="V2" s="30"/>
      <c r="W2" s="30"/>
      <c r="X2" s="30"/>
      <c r="Y2" s="60"/>
      <c r="Z2" s="30"/>
      <c r="AA2" s="4"/>
    </row>
    <row r="3" spans="2:27" ht="14.25" customHeight="1">
      <c r="B3" s="79">
        <v>1</v>
      </c>
      <c r="C3" s="21"/>
      <c r="D3" s="4"/>
      <c r="E3" s="8"/>
      <c r="F3" s="4"/>
      <c r="G3" s="4"/>
      <c r="H3" s="4"/>
      <c r="I3" s="4"/>
      <c r="J3" s="4"/>
      <c r="K3" s="4"/>
      <c r="L3" s="4"/>
      <c r="M3" s="4"/>
      <c r="N3" s="50"/>
      <c r="O3" s="50"/>
      <c r="P3" s="50"/>
      <c r="Q3" s="30"/>
      <c r="R3" s="30"/>
      <c r="S3" s="30"/>
      <c r="T3" s="30"/>
      <c r="U3" s="30"/>
      <c r="V3" s="12"/>
      <c r="W3" s="12"/>
      <c r="X3" s="12"/>
      <c r="Y3" s="80"/>
      <c r="Z3" s="30"/>
      <c r="AA3" s="4"/>
    </row>
    <row r="4" spans="1:27" ht="12.75">
      <c r="A4" s="4"/>
      <c r="B4" s="22"/>
      <c r="C4" s="21"/>
      <c r="D4" s="4"/>
      <c r="E4" s="8"/>
      <c r="F4" s="4"/>
      <c r="G4" s="4"/>
      <c r="H4" s="4"/>
      <c r="I4" s="4"/>
      <c r="J4" s="4"/>
      <c r="L4" s="4"/>
      <c r="M4" s="4"/>
      <c r="N4" s="50"/>
      <c r="O4" s="50"/>
      <c r="P4" s="50"/>
      <c r="Q4" s="30"/>
      <c r="R4" s="30"/>
      <c r="S4" s="30"/>
      <c r="T4" s="30"/>
      <c r="U4" s="30"/>
      <c r="V4" s="12"/>
      <c r="W4" s="80" t="s">
        <v>66</v>
      </c>
      <c r="X4" s="80" t="s">
        <v>2</v>
      </c>
      <c r="Y4" s="81" t="s">
        <v>71</v>
      </c>
      <c r="Z4" s="60"/>
      <c r="AA4" s="30"/>
    </row>
    <row r="5" spans="1:27" ht="12.75">
      <c r="A5" s="4" t="s">
        <v>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0"/>
      <c r="O5" s="50"/>
      <c r="P5" s="50"/>
      <c r="Q5" s="12" t="s">
        <v>0</v>
      </c>
      <c r="R5" s="12">
        <f>VLOOKUP($B$3,$V$5:$Z$41,2)</f>
        <v>2</v>
      </c>
      <c r="S5" s="30"/>
      <c r="T5" s="30"/>
      <c r="U5" s="30"/>
      <c r="V5" s="80">
        <v>0</v>
      </c>
      <c r="W5" s="80">
        <v>1</v>
      </c>
      <c r="X5" s="80">
        <v>0.5</v>
      </c>
      <c r="Y5" s="80">
        <v>1</v>
      </c>
      <c r="Z5" s="60"/>
      <c r="AA5" s="30"/>
    </row>
    <row r="6" spans="1:27" ht="12.7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0"/>
      <c r="O6" s="50"/>
      <c r="P6" s="50"/>
      <c r="Q6" s="12" t="s">
        <v>2</v>
      </c>
      <c r="R6" s="12">
        <f>VLOOKUP($B$3,$V$5:$Y$41,3)</f>
        <v>-0.5</v>
      </c>
      <c r="S6" s="30"/>
      <c r="T6" s="30"/>
      <c r="U6" s="30"/>
      <c r="V6" s="80">
        <v>1</v>
      </c>
      <c r="W6" s="80">
        <v>2</v>
      </c>
      <c r="X6" s="80">
        <v>-0.5</v>
      </c>
      <c r="Y6" s="80">
        <v>2</v>
      </c>
      <c r="Z6" s="60"/>
      <c r="AA6" s="30"/>
    </row>
    <row r="7" spans="1:27" ht="12.75">
      <c r="A7" s="4" t="s">
        <v>45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0"/>
      <c r="O7" s="50"/>
      <c r="P7" s="50"/>
      <c r="Q7" s="12" t="s">
        <v>72</v>
      </c>
      <c r="R7" s="12">
        <f>VLOOKUP($B$3,$V$5:$Y$41,4)</f>
        <v>2</v>
      </c>
      <c r="S7" s="30"/>
      <c r="T7" s="30"/>
      <c r="U7" s="30"/>
      <c r="V7" s="80">
        <v>2</v>
      </c>
      <c r="W7" s="80">
        <v>3</v>
      </c>
      <c r="X7" s="80">
        <v>0.4</v>
      </c>
      <c r="Y7" s="80">
        <v>3</v>
      </c>
      <c r="Z7" s="60"/>
      <c r="AA7" s="30"/>
    </row>
    <row r="8" spans="1:27" ht="12.75">
      <c r="A8" s="4" t="s">
        <v>46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0"/>
      <c r="O8" s="50"/>
      <c r="P8" s="50"/>
      <c r="Q8" s="4"/>
      <c r="R8" s="4"/>
      <c r="S8" s="30"/>
      <c r="T8" s="30"/>
      <c r="U8" s="30"/>
      <c r="V8" s="80">
        <v>3</v>
      </c>
      <c r="W8" s="80">
        <v>-1</v>
      </c>
      <c r="X8" s="80">
        <v>-0.3</v>
      </c>
      <c r="Y8" s="80">
        <v>4</v>
      </c>
      <c r="Z8" s="60"/>
      <c r="AA8" s="30"/>
    </row>
    <row r="9" spans="1:2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0"/>
      <c r="O9" s="50"/>
      <c r="P9" s="50"/>
      <c r="Q9" s="4"/>
      <c r="R9" s="4"/>
      <c r="S9" s="30"/>
      <c r="T9" s="30"/>
      <c r="U9" s="30"/>
      <c r="V9" s="80">
        <v>4</v>
      </c>
      <c r="W9" s="80">
        <v>-2</v>
      </c>
      <c r="X9" s="80">
        <v>0.2</v>
      </c>
      <c r="Y9" s="80">
        <v>5</v>
      </c>
      <c r="Z9" s="60"/>
      <c r="AA9" s="30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0"/>
      <c r="O10" s="50"/>
      <c r="P10" s="50"/>
      <c r="Q10" s="30"/>
      <c r="R10" s="30"/>
      <c r="S10" s="30"/>
      <c r="T10" s="30"/>
      <c r="U10" s="30"/>
      <c r="V10" s="80">
        <v>5</v>
      </c>
      <c r="W10" s="80">
        <v>-3</v>
      </c>
      <c r="X10" s="80">
        <v>-0.1</v>
      </c>
      <c r="Y10" s="80">
        <v>-1</v>
      </c>
      <c r="Z10" s="60"/>
      <c r="AA10" s="30"/>
    </row>
    <row r="11" spans="1:27" ht="15">
      <c r="A11" s="11" t="s">
        <v>13</v>
      </c>
      <c r="B11" s="11"/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0"/>
      <c r="R11" s="30"/>
      <c r="S11" s="30"/>
      <c r="T11" s="30"/>
      <c r="U11" s="30"/>
      <c r="V11" s="80">
        <v>6</v>
      </c>
      <c r="W11" s="80">
        <v>1</v>
      </c>
      <c r="X11" s="80">
        <v>-0.5</v>
      </c>
      <c r="Y11" s="80">
        <v>-2</v>
      </c>
      <c r="Z11" s="60"/>
      <c r="AA11" s="30"/>
    </row>
    <row r="12" spans="1:27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0"/>
      <c r="R12" s="30"/>
      <c r="S12" s="30"/>
      <c r="T12" s="30"/>
      <c r="U12" s="30"/>
      <c r="V12" s="80">
        <v>7</v>
      </c>
      <c r="W12" s="80">
        <v>2</v>
      </c>
      <c r="X12" s="80">
        <v>0.4</v>
      </c>
      <c r="Y12" s="80">
        <v>-3</v>
      </c>
      <c r="Z12" s="60"/>
      <c r="AA12" s="30"/>
    </row>
    <row r="13" spans="1:27" ht="18">
      <c r="A13" s="4"/>
      <c r="B13" s="4"/>
      <c r="C13" s="5" t="s">
        <v>16</v>
      </c>
      <c r="D13" s="3">
        <f>R6</f>
        <v>-0.5</v>
      </c>
      <c r="E13" s="6" t="s">
        <v>4</v>
      </c>
      <c r="F13" s="7" t="s">
        <v>5</v>
      </c>
      <c r="G13" s="3">
        <f>-3*R6*R5</f>
        <v>3</v>
      </c>
      <c r="H13" s="6" t="s">
        <v>6</v>
      </c>
      <c r="I13" s="6" t="s">
        <v>5</v>
      </c>
      <c r="J13" s="3">
        <f>3*R6*R5^2</f>
        <v>-6</v>
      </c>
      <c r="K13" s="6" t="s">
        <v>7</v>
      </c>
      <c r="L13" s="6" t="s">
        <v>5</v>
      </c>
      <c r="M13" s="3">
        <f>-R6*R5^3+R7</f>
        <v>6</v>
      </c>
      <c r="O13" s="4"/>
      <c r="P13" s="4"/>
      <c r="Q13" s="30"/>
      <c r="R13" s="30"/>
      <c r="S13" s="30"/>
      <c r="T13" s="30"/>
      <c r="U13" s="30"/>
      <c r="V13" s="80">
        <v>8</v>
      </c>
      <c r="W13" s="80">
        <v>3</v>
      </c>
      <c r="X13" s="80">
        <v>-0.3</v>
      </c>
      <c r="Y13" s="80">
        <v>-4</v>
      </c>
      <c r="Z13" s="60"/>
      <c r="AA13" s="30"/>
    </row>
    <row r="14" spans="1:27" ht="12.75">
      <c r="A14" s="4" t="s">
        <v>80</v>
      </c>
      <c r="B14" s="4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0"/>
      <c r="R14" s="30"/>
      <c r="S14" s="30"/>
      <c r="T14" s="30"/>
      <c r="U14" s="30"/>
      <c r="V14" s="80">
        <v>9</v>
      </c>
      <c r="W14" s="80">
        <v>-1</v>
      </c>
      <c r="X14" s="80">
        <v>0.2</v>
      </c>
      <c r="Y14" s="80">
        <v>-5</v>
      </c>
      <c r="Z14" s="60"/>
      <c r="AA14" s="30"/>
    </row>
    <row r="15" spans="1:27" ht="12.75">
      <c r="A15" s="4"/>
      <c r="B15" s="4"/>
      <c r="C15" s="4"/>
      <c r="D15" s="4"/>
      <c r="E15" s="4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"/>
      <c r="Q15" s="30"/>
      <c r="R15" s="30"/>
      <c r="S15" s="30"/>
      <c r="T15" s="30"/>
      <c r="U15" s="30"/>
      <c r="V15" s="80">
        <v>10</v>
      </c>
      <c r="W15" s="80">
        <v>-2</v>
      </c>
      <c r="X15" s="80">
        <v>-0.1</v>
      </c>
      <c r="Y15" s="80">
        <v>1</v>
      </c>
      <c r="Z15" s="60"/>
      <c r="AA15" s="30"/>
    </row>
    <row r="16" spans="1:27" ht="21">
      <c r="A16" s="4"/>
      <c r="B16" s="4"/>
      <c r="C16" s="5" t="s">
        <v>8</v>
      </c>
      <c r="D16" s="19"/>
      <c r="E16" s="3">
        <v>0</v>
      </c>
      <c r="F16" s="70" t="s">
        <v>9</v>
      </c>
      <c r="G16" s="32"/>
      <c r="H16" s="71"/>
      <c r="I16" s="72"/>
      <c r="J16" s="72"/>
      <c r="K16" s="70"/>
      <c r="L16" s="32"/>
      <c r="M16" s="71"/>
      <c r="N16" s="72"/>
      <c r="O16" s="72"/>
      <c r="P16" s="9"/>
      <c r="Q16" s="30"/>
      <c r="R16" s="30"/>
      <c r="S16" s="30"/>
      <c r="T16" s="30"/>
      <c r="U16" s="30"/>
      <c r="V16" s="80">
        <v>11</v>
      </c>
      <c r="W16" s="80">
        <v>-3</v>
      </c>
      <c r="X16" s="80">
        <v>-0.5</v>
      </c>
      <c r="Y16" s="80">
        <v>2</v>
      </c>
      <c r="Z16" s="60"/>
      <c r="AA16" s="30"/>
    </row>
    <row r="17" spans="1:27" ht="18">
      <c r="A17" s="4"/>
      <c r="B17" s="4"/>
      <c r="C17" s="4"/>
      <c r="D17" s="49">
        <f>IF($H$1=852456,D18,"")</f>
      </c>
      <c r="E17" s="4"/>
      <c r="F17" s="32"/>
      <c r="G17" s="32"/>
      <c r="H17" s="32"/>
      <c r="I17" s="49"/>
      <c r="J17" s="32"/>
      <c r="K17" s="32"/>
      <c r="L17" s="73"/>
      <c r="M17" s="32"/>
      <c r="N17" s="49"/>
      <c r="O17" s="32"/>
      <c r="P17" s="4"/>
      <c r="Q17" s="30"/>
      <c r="R17" s="30"/>
      <c r="S17" s="30"/>
      <c r="T17" s="30"/>
      <c r="U17" s="30"/>
      <c r="V17" s="80">
        <v>12</v>
      </c>
      <c r="W17" s="80">
        <v>1</v>
      </c>
      <c r="X17" s="80">
        <v>0.4</v>
      </c>
      <c r="Y17" s="80">
        <v>3</v>
      </c>
      <c r="Z17" s="60"/>
      <c r="AA17" s="30"/>
    </row>
    <row r="18" spans="1:27" ht="12.75">
      <c r="A18" s="4"/>
      <c r="B18" s="4"/>
      <c r="C18" s="50"/>
      <c r="D18" s="92">
        <f>ROUND(R5-(R7/R6)^(1/3),3)</f>
        <v>3.587</v>
      </c>
      <c r="E18" s="5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4"/>
      <c r="Q18" s="30"/>
      <c r="R18" s="30"/>
      <c r="S18" s="30"/>
      <c r="T18" s="30"/>
      <c r="U18" s="30"/>
      <c r="V18" s="80">
        <v>13</v>
      </c>
      <c r="W18" s="80">
        <v>2</v>
      </c>
      <c r="X18" s="80">
        <v>-0.3</v>
      </c>
      <c r="Y18" s="80">
        <v>4</v>
      </c>
      <c r="Z18" s="60"/>
      <c r="AA18" s="30"/>
    </row>
    <row r="19" spans="1:27" ht="15">
      <c r="A19" s="11" t="s">
        <v>14</v>
      </c>
      <c r="B19" s="11"/>
      <c r="C19" s="11"/>
      <c r="D19" s="11"/>
      <c r="E19" s="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4"/>
      <c r="Q19" s="30"/>
      <c r="R19" s="30"/>
      <c r="S19" s="30"/>
      <c r="T19" s="30"/>
      <c r="U19" s="30"/>
      <c r="V19" s="80">
        <v>14</v>
      </c>
      <c r="W19" s="80">
        <v>3</v>
      </c>
      <c r="X19" s="80">
        <v>0.2</v>
      </c>
      <c r="Y19" s="80">
        <v>5</v>
      </c>
      <c r="Z19" s="60"/>
      <c r="AA19" s="30"/>
    </row>
    <row r="20" spans="1:27" ht="12.75">
      <c r="A20" s="4"/>
      <c r="B20" s="10" t="s">
        <v>32</v>
      </c>
      <c r="C20" s="4"/>
      <c r="D20" s="4"/>
      <c r="E20" s="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4"/>
      <c r="Q20" s="30"/>
      <c r="R20" s="30"/>
      <c r="S20" s="30"/>
      <c r="T20" s="30"/>
      <c r="U20" s="30"/>
      <c r="V20" s="80">
        <v>15</v>
      </c>
      <c r="W20" s="80">
        <v>-1</v>
      </c>
      <c r="X20" s="80">
        <v>-0.1</v>
      </c>
      <c r="Y20" s="80">
        <v>-1</v>
      </c>
      <c r="Z20" s="60"/>
      <c r="AA20" s="30"/>
    </row>
    <row r="21" spans="1:27" ht="12.75">
      <c r="A21" s="4"/>
      <c r="B21" s="4"/>
      <c r="C21" s="4"/>
      <c r="D21" s="4"/>
      <c r="E21" s="4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"/>
      <c r="Q21" s="30"/>
      <c r="R21" s="30"/>
      <c r="S21" s="30"/>
      <c r="T21" s="30"/>
      <c r="U21" s="30"/>
      <c r="V21" s="80">
        <v>16</v>
      </c>
      <c r="W21" s="80">
        <v>-2</v>
      </c>
      <c r="X21" s="80">
        <v>-0.5</v>
      </c>
      <c r="Y21" s="80">
        <v>-2</v>
      </c>
      <c r="Z21" s="60"/>
      <c r="AA21" s="30"/>
    </row>
    <row r="22" spans="1:27" ht="18">
      <c r="A22" s="4"/>
      <c r="B22" s="4"/>
      <c r="C22" s="5" t="s">
        <v>15</v>
      </c>
      <c r="D22" s="19"/>
      <c r="E22" s="6" t="s">
        <v>6</v>
      </c>
      <c r="F22" s="6" t="s">
        <v>5</v>
      </c>
      <c r="G22" s="19"/>
      <c r="H22" s="6" t="s">
        <v>7</v>
      </c>
      <c r="I22" s="6" t="s">
        <v>5</v>
      </c>
      <c r="J22" s="19"/>
      <c r="K22" s="6" t="s">
        <v>38</v>
      </c>
      <c r="L22" s="6">
        <v>0</v>
      </c>
      <c r="M22" s="4"/>
      <c r="N22" s="4"/>
      <c r="O22" s="4"/>
      <c r="P22" s="4"/>
      <c r="Q22" s="30"/>
      <c r="R22" s="30"/>
      <c r="S22" s="30"/>
      <c r="T22" s="30"/>
      <c r="U22" s="30"/>
      <c r="V22" s="80">
        <v>17</v>
      </c>
      <c r="W22" s="80">
        <v>-3</v>
      </c>
      <c r="X22" s="80">
        <v>0.4</v>
      </c>
      <c r="Y22" s="80">
        <v>-3</v>
      </c>
      <c r="Z22" s="60"/>
      <c r="AA22" s="30"/>
    </row>
    <row r="23" spans="1:27" ht="12.75">
      <c r="A23" s="4"/>
      <c r="B23" s="4"/>
      <c r="C23" s="4"/>
      <c r="D23" s="49">
        <f>IF($H$1=852456,D24,"")</f>
      </c>
      <c r="E23" s="4"/>
      <c r="F23" s="4"/>
      <c r="G23" s="49">
        <f>IF($H$1=852456,G24,"")</f>
      </c>
      <c r="H23" s="4"/>
      <c r="I23" s="4"/>
      <c r="J23" s="49">
        <f>IF($H$1=852456,J24,"")</f>
      </c>
      <c r="K23" s="4"/>
      <c r="L23" s="4"/>
      <c r="M23" s="4"/>
      <c r="N23" s="4"/>
      <c r="O23" s="4"/>
      <c r="P23" s="4"/>
      <c r="Q23" s="30"/>
      <c r="R23" s="30"/>
      <c r="S23" s="30"/>
      <c r="T23" s="30"/>
      <c r="U23" s="30"/>
      <c r="V23" s="80">
        <v>18</v>
      </c>
      <c r="W23" s="80">
        <v>1</v>
      </c>
      <c r="X23" s="80">
        <v>-0.3</v>
      </c>
      <c r="Y23" s="80">
        <v>-4</v>
      </c>
      <c r="Z23" s="60"/>
      <c r="AA23" s="30"/>
    </row>
    <row r="24" spans="1:27" ht="12.75">
      <c r="A24" s="4"/>
      <c r="B24" s="4"/>
      <c r="C24" s="48"/>
      <c r="D24" s="92">
        <f>D13*3</f>
        <v>-1.5</v>
      </c>
      <c r="E24" s="93"/>
      <c r="F24" s="93"/>
      <c r="G24" s="92">
        <f>G13*2</f>
        <v>6</v>
      </c>
      <c r="H24" s="93"/>
      <c r="I24" s="93"/>
      <c r="J24" s="92">
        <f>J13</f>
        <v>-6</v>
      </c>
      <c r="K24" s="50"/>
      <c r="L24" s="30"/>
      <c r="M24" s="4"/>
      <c r="N24" s="4"/>
      <c r="O24" s="4"/>
      <c r="P24" s="4"/>
      <c r="Q24" s="30"/>
      <c r="R24" s="30"/>
      <c r="S24" s="30"/>
      <c r="T24" s="30"/>
      <c r="U24" s="30"/>
      <c r="V24" s="80">
        <v>19</v>
      </c>
      <c r="W24" s="80">
        <v>2</v>
      </c>
      <c r="X24" s="80">
        <v>0.2</v>
      </c>
      <c r="Y24" s="80">
        <v>-5</v>
      </c>
      <c r="Z24" s="60"/>
      <c r="AA24" s="30"/>
    </row>
    <row r="25" spans="1:27" ht="12.75">
      <c r="A25" s="4" t="s">
        <v>73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0"/>
      <c r="R25" s="30"/>
      <c r="S25" s="30"/>
      <c r="T25" s="30"/>
      <c r="U25" s="30"/>
      <c r="V25" s="80">
        <v>20</v>
      </c>
      <c r="W25" s="80">
        <v>3</v>
      </c>
      <c r="X25" s="80">
        <v>-0.1</v>
      </c>
      <c r="Y25" s="80">
        <v>1</v>
      </c>
      <c r="Z25" s="60"/>
      <c r="AA25" s="30"/>
    </row>
    <row r="26" spans="1:27" ht="18.75">
      <c r="A26" s="4"/>
      <c r="B26" s="4"/>
      <c r="C26" s="5" t="s">
        <v>18</v>
      </c>
      <c r="D26" s="19"/>
      <c r="E26" s="4"/>
      <c r="F26" s="4"/>
      <c r="G26" s="6"/>
      <c r="H26" s="4"/>
      <c r="I26" s="5"/>
      <c r="J26" s="74"/>
      <c r="K26" s="4"/>
      <c r="L26" s="4"/>
      <c r="M26" s="4"/>
      <c r="N26" s="4"/>
      <c r="O26" s="4"/>
      <c r="P26" s="4"/>
      <c r="Q26" s="30"/>
      <c r="R26" s="30"/>
      <c r="S26" s="30"/>
      <c r="T26" s="30"/>
      <c r="U26" s="30"/>
      <c r="V26" s="80">
        <v>21</v>
      </c>
      <c r="W26" s="80">
        <v>-1</v>
      </c>
      <c r="X26" s="80">
        <v>-0.5</v>
      </c>
      <c r="Y26" s="80">
        <v>2</v>
      </c>
      <c r="Z26" s="60"/>
      <c r="AA26" s="30"/>
    </row>
    <row r="27" spans="1:27" ht="12.75">
      <c r="A27" s="4"/>
      <c r="B27" s="4"/>
      <c r="C27" s="4"/>
      <c r="D27" s="57">
        <f>IF($H$1=852456,D28,"")</f>
      </c>
      <c r="E27" s="10"/>
      <c r="F27" s="4"/>
      <c r="G27" s="4"/>
      <c r="H27" s="4"/>
      <c r="I27" s="4"/>
      <c r="J27" s="33"/>
      <c r="K27" s="4"/>
      <c r="L27" s="4"/>
      <c r="M27" s="4"/>
      <c r="N27" s="4"/>
      <c r="O27" s="4"/>
      <c r="P27" s="4"/>
      <c r="Q27" s="30"/>
      <c r="R27" s="30"/>
      <c r="S27" s="30"/>
      <c r="T27" s="30"/>
      <c r="U27" s="30"/>
      <c r="V27" s="80">
        <v>22</v>
      </c>
      <c r="W27" s="80">
        <v>-2</v>
      </c>
      <c r="X27" s="80">
        <v>0.4</v>
      </c>
      <c r="Y27" s="80">
        <v>3</v>
      </c>
      <c r="Z27" s="60"/>
      <c r="AA27" s="30"/>
    </row>
    <row r="28" spans="1:27" ht="12.75">
      <c r="A28" s="4"/>
      <c r="B28" s="4"/>
      <c r="C28" s="10"/>
      <c r="D28" s="82">
        <f>ROUND((-G24-SQRT(G24*G24-4*D24*J24))/(2*D24),3)</f>
        <v>2</v>
      </c>
      <c r="E28" s="45"/>
      <c r="F28" s="12"/>
      <c r="G28" s="12"/>
      <c r="H28" s="12"/>
      <c r="I28" s="12"/>
      <c r="J28" s="38"/>
      <c r="K28" s="37"/>
      <c r="L28" s="30"/>
      <c r="M28" s="4"/>
      <c r="N28" s="4"/>
      <c r="O28" s="4"/>
      <c r="P28" s="4"/>
      <c r="Q28" s="30"/>
      <c r="R28" s="30"/>
      <c r="S28" s="30"/>
      <c r="T28" s="30"/>
      <c r="U28" s="30"/>
      <c r="V28" s="80">
        <v>23</v>
      </c>
      <c r="W28" s="80">
        <v>-3</v>
      </c>
      <c r="X28" s="80">
        <v>-0.3</v>
      </c>
      <c r="Y28" s="80">
        <v>4</v>
      </c>
      <c r="Z28" s="60"/>
      <c r="AA28" s="30"/>
    </row>
    <row r="29" spans="1:27" ht="12.75">
      <c r="A29" s="4"/>
      <c r="B29" s="10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0"/>
      <c r="R29" s="30"/>
      <c r="S29" s="30"/>
      <c r="T29" s="30"/>
      <c r="U29" s="30"/>
      <c r="V29" s="80">
        <v>24</v>
      </c>
      <c r="W29" s="80">
        <v>1</v>
      </c>
      <c r="X29" s="80">
        <v>0.2</v>
      </c>
      <c r="Y29" s="80">
        <v>5</v>
      </c>
      <c r="Z29" s="60"/>
      <c r="AA29" s="30"/>
    </row>
    <row r="30" spans="1:27" ht="15.75">
      <c r="A30" s="4"/>
      <c r="B30" s="4" t="s">
        <v>39</v>
      </c>
      <c r="C30" s="4"/>
      <c r="D30" s="4"/>
      <c r="E30" s="4"/>
      <c r="F30" s="4"/>
      <c r="G30" s="4" t="s">
        <v>41</v>
      </c>
      <c r="H30" s="4"/>
      <c r="I30" s="4"/>
      <c r="J30" s="4"/>
      <c r="K30" s="4"/>
      <c r="L30" s="4"/>
      <c r="M30" s="4"/>
      <c r="N30" s="4"/>
      <c r="O30" s="4"/>
      <c r="P30" s="4"/>
      <c r="Q30" s="30"/>
      <c r="R30" s="30"/>
      <c r="S30" s="30"/>
      <c r="T30" s="30"/>
      <c r="U30" s="30"/>
      <c r="V30" s="80">
        <v>25</v>
      </c>
      <c r="W30" s="80">
        <v>2</v>
      </c>
      <c r="X30" s="80">
        <v>-0.1</v>
      </c>
      <c r="Y30" s="80">
        <v>-1</v>
      </c>
      <c r="Z30" s="60"/>
      <c r="AA30" s="30"/>
    </row>
    <row r="31" spans="1:27" ht="12.75">
      <c r="A31" s="4"/>
      <c r="B31" s="4"/>
      <c r="C31" s="4"/>
      <c r="D31" s="16" t="s">
        <v>44</v>
      </c>
      <c r="E31" s="4"/>
      <c r="F31" s="4"/>
      <c r="G31" s="4"/>
      <c r="H31" s="4"/>
      <c r="I31" s="4"/>
      <c r="J31" s="4"/>
      <c r="K31" s="4"/>
      <c r="L31" s="16" t="s">
        <v>44</v>
      </c>
      <c r="M31" s="4"/>
      <c r="N31" s="4"/>
      <c r="O31" s="4"/>
      <c r="P31" s="4"/>
      <c r="Q31" s="30"/>
      <c r="R31" s="30"/>
      <c r="S31" s="30"/>
      <c r="T31" s="30"/>
      <c r="U31" s="30"/>
      <c r="V31" s="80">
        <v>26</v>
      </c>
      <c r="W31" s="80">
        <v>3</v>
      </c>
      <c r="X31" s="80">
        <v>-0.5</v>
      </c>
      <c r="Y31" s="80">
        <v>-2</v>
      </c>
      <c r="Z31" s="60"/>
      <c r="AA31" s="30"/>
    </row>
    <row r="32" spans="1:27" ht="19.5">
      <c r="A32" s="4"/>
      <c r="B32" s="4"/>
      <c r="C32" s="5" t="s">
        <v>21</v>
      </c>
      <c r="D32" s="19"/>
      <c r="E32" s="9">
        <v>0</v>
      </c>
      <c r="F32" s="11" t="s">
        <v>22</v>
      </c>
      <c r="G32" s="4"/>
      <c r="H32" s="4"/>
      <c r="I32" s="4"/>
      <c r="J32" s="4"/>
      <c r="K32" s="5" t="s">
        <v>21</v>
      </c>
      <c r="L32" s="19"/>
      <c r="M32" s="2">
        <v>0</v>
      </c>
      <c r="N32" s="11" t="s">
        <v>74</v>
      </c>
      <c r="O32" s="4"/>
      <c r="P32" s="4"/>
      <c r="Q32" s="30"/>
      <c r="R32" s="30"/>
      <c r="S32" s="30"/>
      <c r="T32" s="30"/>
      <c r="U32" s="30"/>
      <c r="V32" s="80">
        <v>27</v>
      </c>
      <c r="W32" s="80">
        <v>-1</v>
      </c>
      <c r="X32" s="80">
        <v>0.4</v>
      </c>
      <c r="Y32" s="80">
        <v>-3</v>
      </c>
      <c r="Z32" s="60"/>
      <c r="AA32" s="30"/>
    </row>
    <row r="33" spans="1:27" ht="12.75">
      <c r="A33" s="4"/>
      <c r="B33" s="4"/>
      <c r="C33" s="4"/>
      <c r="D33" s="35">
        <f>IF($H$1=852456,E34,"")</f>
      </c>
      <c r="E33" s="4"/>
      <c r="F33" s="4"/>
      <c r="G33" s="4"/>
      <c r="H33" s="4"/>
      <c r="I33" s="4"/>
      <c r="J33" s="4"/>
      <c r="K33" s="4"/>
      <c r="L33" s="33">
        <f>IF($H$1=852456,M34,"")</f>
      </c>
      <c r="M33" s="4"/>
      <c r="N33" s="4"/>
      <c r="O33" s="4"/>
      <c r="P33" s="4"/>
      <c r="Q33" s="30"/>
      <c r="R33" s="30"/>
      <c r="S33" s="30"/>
      <c r="T33" s="30"/>
      <c r="U33" s="30"/>
      <c r="V33" s="80">
        <v>28</v>
      </c>
      <c r="W33" s="80">
        <v>-2</v>
      </c>
      <c r="X33" s="80">
        <v>-0.3</v>
      </c>
      <c r="Y33" s="80">
        <v>-4</v>
      </c>
      <c r="Z33" s="60"/>
      <c r="AA33" s="30"/>
    </row>
    <row r="34" spans="1:27" ht="15">
      <c r="A34" s="4"/>
      <c r="B34" s="4"/>
      <c r="C34" s="12"/>
      <c r="D34" s="39" t="str">
        <f>IF(E34&lt;0,"&lt;","&gt;")</f>
        <v>&lt;</v>
      </c>
      <c r="E34" s="83">
        <f>D24*(D28-0.001)^2+G24*(D28-0.001)+J24</f>
        <v>-1.5000000015419346E-06</v>
      </c>
      <c r="F34" s="12"/>
      <c r="G34" s="12"/>
      <c r="H34" s="12"/>
      <c r="I34" s="12"/>
      <c r="J34" s="12"/>
      <c r="K34" s="12"/>
      <c r="L34" s="36" t="str">
        <f>IF(M34&lt;0,"&lt;","&gt;")</f>
        <v>&lt;</v>
      </c>
      <c r="M34" s="37">
        <f>D24*(D28+0.001)^2+G24*(D28+0.001)+J24</f>
        <v>-1.4999999997655777E-06</v>
      </c>
      <c r="N34" s="64" t="s">
        <v>76</v>
      </c>
      <c r="O34" s="4"/>
      <c r="P34" s="14"/>
      <c r="Q34" s="30"/>
      <c r="R34" s="30"/>
      <c r="S34" s="30"/>
      <c r="T34" s="30"/>
      <c r="U34" s="30"/>
      <c r="V34" s="80">
        <v>29</v>
      </c>
      <c r="W34" s="80">
        <v>-3</v>
      </c>
      <c r="X34" s="80">
        <v>0.2</v>
      </c>
      <c r="Y34" s="80">
        <v>-5</v>
      </c>
      <c r="Z34" s="60"/>
      <c r="AA34" s="30"/>
    </row>
    <row r="35" spans="1:27" ht="18">
      <c r="A35" s="4"/>
      <c r="B35" s="4"/>
      <c r="C35" s="4" t="s">
        <v>77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19"/>
      <c r="O35" s="4"/>
      <c r="P35" s="72"/>
      <c r="Q35" s="30"/>
      <c r="R35" s="30"/>
      <c r="S35" s="30"/>
      <c r="T35" s="30"/>
      <c r="U35" s="30"/>
      <c r="V35" s="80">
        <v>30</v>
      </c>
      <c r="W35" s="80">
        <v>1</v>
      </c>
      <c r="X35" s="80">
        <v>-0.1</v>
      </c>
      <c r="Y35" s="80">
        <v>1</v>
      </c>
      <c r="Z35" s="60"/>
      <c r="AA35" s="30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0"/>
      <c r="R36" s="30"/>
      <c r="S36" s="30"/>
      <c r="T36" s="30"/>
      <c r="U36" s="30"/>
      <c r="V36" s="80">
        <v>31</v>
      </c>
      <c r="W36" s="80">
        <v>2</v>
      </c>
      <c r="X36" s="80">
        <v>-0.5</v>
      </c>
      <c r="Y36" s="80">
        <v>2</v>
      </c>
      <c r="Z36" s="60"/>
      <c r="AA36" s="30"/>
    </row>
    <row r="37" spans="1:27" ht="15">
      <c r="A37" s="4"/>
      <c r="B37" s="4"/>
      <c r="C37" s="4"/>
      <c r="D37" s="4"/>
      <c r="E37" s="65" t="s">
        <v>78</v>
      </c>
      <c r="F37" s="4"/>
      <c r="G37" s="4"/>
      <c r="H37" s="4"/>
      <c r="I37" s="15"/>
      <c r="J37" s="4"/>
      <c r="K37" s="4"/>
      <c r="L37" s="16"/>
      <c r="M37" s="4"/>
      <c r="N37" s="34" t="s">
        <v>75</v>
      </c>
      <c r="O37" s="12"/>
      <c r="P37" s="34"/>
      <c r="Q37" s="30"/>
      <c r="R37" s="30"/>
      <c r="S37" s="30"/>
      <c r="T37" s="30"/>
      <c r="U37" s="30"/>
      <c r="V37" s="80">
        <v>32</v>
      </c>
      <c r="W37" s="80">
        <v>3</v>
      </c>
      <c r="X37" s="80">
        <v>0.4</v>
      </c>
      <c r="Y37" s="80">
        <v>3</v>
      </c>
      <c r="Z37" s="60"/>
      <c r="AA37" s="30"/>
    </row>
    <row r="38" spans="1:27" ht="18.75">
      <c r="A38" s="4"/>
      <c r="B38" s="4"/>
      <c r="C38" s="4"/>
      <c r="D38" s="8" t="s">
        <v>92</v>
      </c>
      <c r="E38" s="19"/>
      <c r="F38" s="4" t="s">
        <v>81</v>
      </c>
      <c r="G38" s="4"/>
      <c r="H38" s="32"/>
      <c r="I38" s="72"/>
      <c r="J38" s="32"/>
      <c r="K38" s="32"/>
      <c r="L38" s="72"/>
      <c r="M38" s="75"/>
      <c r="N38" s="72"/>
      <c r="O38" s="72"/>
      <c r="P38" s="9"/>
      <c r="Q38" s="30"/>
      <c r="R38" s="30"/>
      <c r="S38" s="30"/>
      <c r="T38" s="30"/>
      <c r="U38" s="30"/>
      <c r="V38" s="80">
        <v>33</v>
      </c>
      <c r="W38" s="80">
        <v>-1</v>
      </c>
      <c r="X38" s="80">
        <v>-0.3</v>
      </c>
      <c r="Y38" s="80">
        <v>4</v>
      </c>
      <c r="Z38" s="60"/>
      <c r="AA38" s="30"/>
    </row>
    <row r="39" spans="1:27" ht="12" customHeight="1">
      <c r="A39" s="4"/>
      <c r="B39" s="4"/>
      <c r="C39" s="4"/>
      <c r="D39" s="4"/>
      <c r="E39" s="4"/>
      <c r="F39" s="4"/>
      <c r="G39" s="4"/>
      <c r="H39" s="4"/>
      <c r="I39" s="16"/>
      <c r="J39" s="16"/>
      <c r="K39" s="16"/>
      <c r="L39" s="16"/>
      <c r="M39" s="16"/>
      <c r="N39" s="57"/>
      <c r="O39" s="58"/>
      <c r="P39" s="4"/>
      <c r="Q39" s="30"/>
      <c r="R39" s="30"/>
      <c r="S39" s="30"/>
      <c r="T39" s="30"/>
      <c r="U39" s="30"/>
      <c r="V39" s="80">
        <v>34</v>
      </c>
      <c r="W39" s="80">
        <v>-2</v>
      </c>
      <c r="X39" s="80">
        <v>0.2</v>
      </c>
      <c r="Y39" s="80">
        <v>5</v>
      </c>
      <c r="Z39" s="60"/>
      <c r="AA39" s="30"/>
    </row>
    <row r="40" spans="1:27" ht="9.75" customHeight="1">
      <c r="A40" s="4"/>
      <c r="B40" s="32"/>
      <c r="C40" s="4"/>
      <c r="D40" s="4"/>
      <c r="E40" s="50" t="s">
        <v>79</v>
      </c>
      <c r="F40" s="4"/>
      <c r="G40" s="4"/>
      <c r="H40" s="12"/>
      <c r="I40" s="36"/>
      <c r="J40" s="12"/>
      <c r="K40" s="12"/>
      <c r="L40" s="36"/>
      <c r="M40" s="12"/>
      <c r="N40" s="37"/>
      <c r="O40" s="39"/>
      <c r="P40" s="12"/>
      <c r="Q40" s="30"/>
      <c r="R40" s="30"/>
      <c r="S40" s="30"/>
      <c r="T40" s="30"/>
      <c r="U40" s="30"/>
      <c r="V40" s="80">
        <v>35</v>
      </c>
      <c r="W40" s="80">
        <v>-3</v>
      </c>
      <c r="X40" s="80">
        <v>-0.1</v>
      </c>
      <c r="Y40" s="80">
        <v>-1</v>
      </c>
      <c r="Z40" s="60"/>
      <c r="AA40" s="30"/>
    </row>
    <row r="41" spans="1:27" ht="0" customHeight="1" hidden="1">
      <c r="A41" s="4"/>
      <c r="B41" s="32"/>
      <c r="C41" s="4"/>
      <c r="D41" s="16"/>
      <c r="E41" s="4"/>
      <c r="F41" s="4"/>
      <c r="G41" s="4"/>
      <c r="H41" s="12"/>
      <c r="I41" s="16"/>
      <c r="J41" s="16"/>
      <c r="K41" s="16"/>
      <c r="L41" s="16"/>
      <c r="M41" s="16"/>
      <c r="N41" s="17"/>
      <c r="O41" s="18"/>
      <c r="P41" s="12"/>
      <c r="Q41" s="30"/>
      <c r="R41" s="30"/>
      <c r="S41" s="30"/>
      <c r="T41" s="30"/>
      <c r="U41" s="30"/>
      <c r="V41" s="80">
        <v>36</v>
      </c>
      <c r="W41" s="80">
        <v>1</v>
      </c>
      <c r="X41" s="80">
        <v>-0.5</v>
      </c>
      <c r="Y41" s="80">
        <v>-2</v>
      </c>
      <c r="Z41" s="60"/>
      <c r="AA41" s="30"/>
    </row>
    <row r="42" spans="1:27" ht="0" customHeight="1" hidden="1">
      <c r="A42" s="4"/>
      <c r="B42" s="32"/>
      <c r="C42" s="5"/>
      <c r="D42" s="19"/>
      <c r="E42" s="9"/>
      <c r="F42" s="11"/>
      <c r="G42" s="4"/>
      <c r="H42" s="4"/>
      <c r="I42" s="4"/>
      <c r="J42" s="4"/>
      <c r="K42" s="5"/>
      <c r="L42" s="19"/>
      <c r="M42" s="9"/>
      <c r="N42" s="11"/>
      <c r="O42" s="4"/>
      <c r="P42" s="4"/>
      <c r="Q42" s="30"/>
      <c r="R42" s="30"/>
      <c r="S42" s="30"/>
      <c r="T42" s="30"/>
      <c r="U42" s="30"/>
      <c r="V42" s="80"/>
      <c r="W42" s="80"/>
      <c r="X42" s="80"/>
      <c r="Y42" s="80"/>
      <c r="Z42" s="60"/>
      <c r="AA42" s="30"/>
    </row>
    <row r="43" spans="1:27" ht="0" customHeight="1" hidden="1">
      <c r="A43" s="4"/>
      <c r="B43" s="32"/>
      <c r="C43" s="32"/>
      <c r="D43" s="33"/>
      <c r="E43" s="4"/>
      <c r="F43" s="4"/>
      <c r="G43" s="4"/>
      <c r="H43" s="4"/>
      <c r="I43" s="4"/>
      <c r="J43" s="4"/>
      <c r="K43" s="4"/>
      <c r="L43" s="33"/>
      <c r="M43" s="4"/>
      <c r="N43" s="4"/>
      <c r="O43" s="4"/>
      <c r="P43" s="4"/>
      <c r="Q43" s="30"/>
      <c r="R43" s="30"/>
      <c r="S43" s="30"/>
      <c r="T43" s="30"/>
      <c r="U43" s="30"/>
      <c r="V43" s="80"/>
      <c r="W43" s="80"/>
      <c r="X43" s="80"/>
      <c r="Y43" s="80"/>
      <c r="Z43" s="60"/>
      <c r="AA43" s="30"/>
    </row>
    <row r="44" spans="1:27" ht="0" customHeight="1" hidden="1">
      <c r="A44" s="4"/>
      <c r="B44" s="32"/>
      <c r="C44" s="4"/>
      <c r="D44" s="39"/>
      <c r="E44" s="37"/>
      <c r="F44" s="12"/>
      <c r="G44" s="12"/>
      <c r="H44" s="12"/>
      <c r="I44" s="12"/>
      <c r="J44" s="12"/>
      <c r="K44" s="12"/>
      <c r="L44" s="39"/>
      <c r="M44" s="37"/>
      <c r="N44" s="14"/>
      <c r="O44" s="4"/>
      <c r="P44" s="14"/>
      <c r="Q44" s="4"/>
      <c r="R44" s="4"/>
      <c r="S44" s="4"/>
      <c r="T44" s="4"/>
      <c r="U44" s="4"/>
      <c r="V44" s="12"/>
      <c r="W44" s="12"/>
      <c r="X44" s="12"/>
      <c r="Y44" s="80"/>
      <c r="Z44" s="50"/>
      <c r="AA44" s="30"/>
    </row>
    <row r="45" spans="1:27" ht="0" customHeight="1" hidden="1">
      <c r="A45" s="4"/>
      <c r="B45" s="3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6"/>
      <c r="O45" s="4"/>
      <c r="P45" s="26"/>
      <c r="Q45" s="4"/>
      <c r="R45" s="4"/>
      <c r="S45" s="4"/>
      <c r="T45" s="4"/>
      <c r="U45" s="4"/>
      <c r="V45" s="12"/>
      <c r="W45" s="12"/>
      <c r="X45" s="12"/>
      <c r="Y45" s="80"/>
      <c r="Z45" s="50"/>
      <c r="AA45" s="50"/>
    </row>
    <row r="46" spans="1:27" ht="0" customHeight="1" hidden="1">
      <c r="A46" s="4"/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2"/>
      <c r="W46" s="12"/>
      <c r="X46" s="12"/>
      <c r="Y46" s="80"/>
      <c r="Z46" s="4"/>
      <c r="AA46" s="4"/>
    </row>
    <row r="47" spans="1:27" ht="0" customHeight="1" hidden="1">
      <c r="A47" s="4"/>
      <c r="B47" s="32"/>
      <c r="C47" s="32"/>
      <c r="D47" s="32"/>
      <c r="E47" s="32"/>
      <c r="F47" s="32"/>
      <c r="G47" s="32"/>
      <c r="H47" s="32"/>
      <c r="I47" s="76"/>
      <c r="J47" s="32"/>
      <c r="K47" s="32"/>
      <c r="L47" s="77"/>
      <c r="M47" s="32"/>
      <c r="N47" s="34"/>
      <c r="O47" s="36"/>
      <c r="P47" s="34"/>
      <c r="Q47" s="4"/>
      <c r="R47" s="4"/>
      <c r="S47" s="4"/>
      <c r="T47" s="4"/>
      <c r="U47" s="4"/>
      <c r="V47" s="12"/>
      <c r="W47" s="12"/>
      <c r="X47" s="12"/>
      <c r="Y47" s="80"/>
      <c r="Z47" s="4"/>
      <c r="AA47" s="4"/>
    </row>
    <row r="48" spans="1:27" ht="0" customHeight="1" hidden="1">
      <c r="A48" s="4"/>
      <c r="B48" s="32"/>
      <c r="C48" s="32"/>
      <c r="D48" s="32"/>
      <c r="E48" s="78"/>
      <c r="F48" s="32"/>
      <c r="G48" s="32"/>
      <c r="H48" s="32"/>
      <c r="I48" s="72"/>
      <c r="J48" s="32"/>
      <c r="K48" s="32"/>
      <c r="L48" s="72"/>
      <c r="M48" s="75"/>
      <c r="N48" s="72"/>
      <c r="O48" s="72"/>
      <c r="P48" s="70"/>
      <c r="Q48" s="4"/>
      <c r="R48" s="4"/>
      <c r="S48" s="4"/>
      <c r="T48" s="4"/>
      <c r="U48" s="4"/>
      <c r="V48" s="12"/>
      <c r="W48" s="12"/>
      <c r="X48" s="12"/>
      <c r="Y48" s="80"/>
      <c r="Z48" s="4"/>
      <c r="AA48" s="4"/>
    </row>
    <row r="49" spans="1:27" ht="0" customHeight="1" hidden="1">
      <c r="A49" s="4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3"/>
      <c r="P49" s="32"/>
      <c r="Q49" s="4"/>
      <c r="R49" s="4"/>
      <c r="S49" s="4"/>
      <c r="T49" s="4"/>
      <c r="U49" s="4"/>
      <c r="V49" s="12"/>
      <c r="W49" s="12"/>
      <c r="X49" s="12"/>
      <c r="Y49" s="80"/>
      <c r="Z49" s="4"/>
      <c r="AA49" s="4"/>
    </row>
    <row r="50" spans="1:27" ht="0" customHeight="1" hidden="1">
      <c r="A50" s="4"/>
      <c r="B50" s="32"/>
      <c r="C50" s="32"/>
      <c r="D50" s="32"/>
      <c r="E50" s="32"/>
      <c r="F50" s="32"/>
      <c r="G50" s="32"/>
      <c r="H50" s="32"/>
      <c r="I50" s="36"/>
      <c r="J50" s="36"/>
      <c r="K50" s="36"/>
      <c r="L50" s="39"/>
      <c r="M50" s="36"/>
      <c r="N50" s="37"/>
      <c r="O50" s="37"/>
      <c r="P50" s="32"/>
      <c r="Q50" s="4"/>
      <c r="R50" s="4"/>
      <c r="S50" s="4"/>
      <c r="T50" s="4"/>
      <c r="U50" s="4"/>
      <c r="V50" s="12"/>
      <c r="W50" s="12"/>
      <c r="X50" s="12"/>
      <c r="Y50" s="80"/>
      <c r="Z50" s="4"/>
      <c r="AA50" s="4"/>
    </row>
    <row r="51" spans="1:27" ht="9.75" customHeight="1">
      <c r="A51" s="4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4"/>
      <c r="R51" s="4"/>
      <c r="S51" s="4"/>
      <c r="T51" s="4"/>
      <c r="U51" s="4"/>
      <c r="V51" s="12"/>
      <c r="W51" s="12"/>
      <c r="X51" s="12"/>
      <c r="Y51" s="80"/>
      <c r="Z51" s="4"/>
      <c r="AA51" s="4"/>
    </row>
    <row r="52" spans="1:27" ht="17.25" customHeight="1">
      <c r="A52" s="11" t="s">
        <v>50</v>
      </c>
      <c r="B52" s="4"/>
      <c r="C52" s="4"/>
      <c r="D52" s="4"/>
      <c r="E52" s="4"/>
      <c r="F52" s="4"/>
      <c r="G52" s="40" t="s">
        <v>7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2"/>
      <c r="W52" s="12"/>
      <c r="X52" s="12"/>
      <c r="Y52" s="80"/>
      <c r="Z52" s="4"/>
      <c r="AA52" s="4"/>
    </row>
    <row r="53" spans="1:27" ht="15">
      <c r="A53" s="4"/>
      <c r="B53" s="4"/>
      <c r="C53" s="4"/>
      <c r="D53" s="4"/>
      <c r="E53" s="14" t="s">
        <v>27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2"/>
      <c r="W53" s="12"/>
      <c r="X53" s="12"/>
      <c r="Y53" s="80"/>
      <c r="Z53" s="4"/>
      <c r="AA53" s="4"/>
    </row>
    <row r="54" spans="1:27" ht="18">
      <c r="A54" s="4"/>
      <c r="B54" s="4"/>
      <c r="C54" s="5" t="s">
        <v>48</v>
      </c>
      <c r="D54" s="4"/>
      <c r="E54" s="19"/>
      <c r="G54" s="9" t="s">
        <v>49</v>
      </c>
      <c r="H54" s="4"/>
      <c r="I54" s="9" t="s">
        <v>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2"/>
      <c r="W54" s="12"/>
      <c r="X54" s="12"/>
      <c r="Y54" s="80"/>
      <c r="Z54" s="4"/>
      <c r="AA54" s="4"/>
    </row>
    <row r="55" spans="1:27" ht="12.75">
      <c r="A55" s="4"/>
      <c r="B55" s="4"/>
      <c r="C55" s="4"/>
      <c r="D55" s="4"/>
      <c r="E55" s="35">
        <f>IF($H$1=852456,E56,"")</f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62"/>
      <c r="Z55" s="4"/>
      <c r="AA55" s="4"/>
    </row>
    <row r="56" spans="1:27" ht="12.75">
      <c r="A56" s="4"/>
      <c r="B56" s="4"/>
      <c r="C56" s="4"/>
      <c r="D56" s="4"/>
      <c r="E56" s="39" t="str">
        <f>IF(F56&gt;0,"+","-")</f>
        <v>-</v>
      </c>
      <c r="F56" s="36">
        <f>ROUND(D13*1000^3+G13*1000^2+J13*1000+M13,3)</f>
        <v>-497005994</v>
      </c>
      <c r="G56" s="30"/>
      <c r="H56" s="30"/>
      <c r="I56" s="3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62"/>
      <c r="Z56" s="4"/>
      <c r="AA56" s="4"/>
    </row>
    <row r="57" spans="1:27" ht="15">
      <c r="A57" s="4"/>
      <c r="B57" s="4"/>
      <c r="C57" s="4"/>
      <c r="D57" s="4"/>
      <c r="E57" s="14" t="s">
        <v>27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62"/>
      <c r="Z57" s="4"/>
      <c r="AA57" s="4"/>
    </row>
    <row r="58" spans="1:27" ht="18">
      <c r="A58" s="4"/>
      <c r="B58" s="4"/>
      <c r="C58" s="5" t="s">
        <v>48</v>
      </c>
      <c r="D58" s="4"/>
      <c r="E58" s="19"/>
      <c r="F58" s="4"/>
      <c r="G58" s="9" t="s">
        <v>49</v>
      </c>
      <c r="H58" s="4"/>
      <c r="I58" s="6" t="s">
        <v>36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62"/>
      <c r="Z58" s="4"/>
      <c r="AA58" s="4"/>
    </row>
    <row r="59" spans="1:27" ht="12.75">
      <c r="A59" s="4"/>
      <c r="B59" s="4"/>
      <c r="C59" s="4"/>
      <c r="D59" s="4"/>
      <c r="E59" s="35">
        <f>IF($H$1=852456,E60,"")</f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62"/>
      <c r="Z59" s="4"/>
      <c r="AA59" s="4"/>
    </row>
    <row r="60" spans="1:27" ht="12.75">
      <c r="A60" s="4"/>
      <c r="B60" s="4"/>
      <c r="C60" s="4"/>
      <c r="D60" s="4"/>
      <c r="E60" s="39" t="str">
        <f>IF(F60&gt;0,"+","-")</f>
        <v>+</v>
      </c>
      <c r="F60" s="36">
        <f>ROUND(D13*(-1000)^3+G13*(-1000)^2+J13*-1000+M13,3)</f>
        <v>503006006</v>
      </c>
      <c r="G60" s="30"/>
      <c r="H60" s="30"/>
      <c r="I60" s="3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62"/>
      <c r="Z60" s="4"/>
      <c r="AA60" s="4"/>
    </row>
    <row r="61" spans="1:27" ht="15">
      <c r="A61" s="11" t="s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62"/>
      <c r="Z61" s="4"/>
      <c r="AA61" s="4"/>
    </row>
    <row r="62" spans="1:27" ht="18">
      <c r="A62" s="4"/>
      <c r="B62" s="12"/>
      <c r="C62" s="27" t="s">
        <v>52</v>
      </c>
      <c r="D62" s="41">
        <f>2*D24</f>
        <v>-3</v>
      </c>
      <c r="E62" s="28" t="s">
        <v>7</v>
      </c>
      <c r="F62" s="28" t="s">
        <v>5</v>
      </c>
      <c r="G62" s="41">
        <f>G24</f>
        <v>6</v>
      </c>
      <c r="H62" s="29" t="s">
        <v>38</v>
      </c>
      <c r="I62" s="28">
        <v>0</v>
      </c>
      <c r="J62" s="42"/>
      <c r="K62" s="6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62"/>
      <c r="Z62" s="4"/>
      <c r="AA62" s="4"/>
    </row>
    <row r="63" spans="1:27" ht="18">
      <c r="A63" s="4"/>
      <c r="B63" s="4"/>
      <c r="C63" s="5" t="s">
        <v>51</v>
      </c>
      <c r="D63" s="19"/>
      <c r="E63" s="19"/>
      <c r="F63" s="52" t="s">
        <v>9</v>
      </c>
      <c r="G63" s="42"/>
      <c r="H63" s="53"/>
      <c r="I63" s="53"/>
      <c r="J63" s="42"/>
      <c r="K63" s="6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62"/>
      <c r="Z63" s="4"/>
      <c r="AA63" s="4"/>
    </row>
    <row r="64" spans="1:27" ht="18">
      <c r="A64" s="4"/>
      <c r="B64" s="4"/>
      <c r="D64" s="31">
        <f>IF($H$1=852456,D65,"")</f>
      </c>
      <c r="E64" s="31">
        <f>IF($H$1=852456,E65,"")</f>
      </c>
      <c r="F64" s="54"/>
      <c r="G64" s="42"/>
      <c r="H64" s="53"/>
      <c r="I64" s="53"/>
      <c r="J64" s="42"/>
      <c r="K64" s="6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62"/>
      <c r="Z64" s="4"/>
      <c r="AA64" s="4"/>
    </row>
    <row r="65" spans="1:27" ht="12.75">
      <c r="A65" s="4"/>
      <c r="B65" s="4"/>
      <c r="C65" s="48"/>
      <c r="D65" s="88">
        <f>ROUND(-G62/D62,3)</f>
        <v>2</v>
      </c>
      <c r="E65" s="88">
        <f>ROUND(D13*D65^3+G13*D65^2+J13*D65+M13,3)</f>
        <v>2</v>
      </c>
      <c r="F65" s="91"/>
      <c r="G65" s="55"/>
      <c r="H65" s="56"/>
      <c r="I65" s="56"/>
      <c r="J65" s="5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62"/>
      <c r="Z65" s="4"/>
      <c r="AA65" s="4"/>
    </row>
    <row r="66" spans="1:27" ht="15">
      <c r="A66" s="11" t="s">
        <v>56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62"/>
      <c r="Z66" s="4"/>
      <c r="AA66" s="4"/>
    </row>
    <row r="67" spans="1:27" ht="18">
      <c r="A67" s="11" t="s">
        <v>57</v>
      </c>
      <c r="B67" s="4"/>
      <c r="C67" s="4"/>
      <c r="D67" s="4"/>
      <c r="E67" s="4"/>
      <c r="F67" s="4"/>
      <c r="G67" s="4"/>
      <c r="H67" s="4"/>
      <c r="I67" s="4"/>
      <c r="J67" s="5" t="s">
        <v>53</v>
      </c>
      <c r="K67" s="46">
        <f>R6</f>
        <v>-0.5</v>
      </c>
      <c r="L67" s="5" t="s">
        <v>54</v>
      </c>
      <c r="M67" s="47">
        <f>M13</f>
        <v>6</v>
      </c>
      <c r="N67" s="44" t="s">
        <v>55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62"/>
      <c r="Z67" s="4"/>
      <c r="AA67" s="4"/>
    </row>
    <row r="68" spans="1: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62"/>
      <c r="Z68" s="4"/>
      <c r="AA68" s="4"/>
    </row>
    <row r="69" spans="1:27" ht="12.75">
      <c r="A69" s="4"/>
      <c r="B69" s="4" t="s">
        <v>59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62"/>
      <c r="Z69" s="4"/>
      <c r="AA69" s="4"/>
    </row>
    <row r="70" spans="1:27" ht="12.75">
      <c r="A70" s="4"/>
      <c r="B70" s="4" t="s">
        <v>60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62"/>
      <c r="Z70" s="4"/>
      <c r="AA70" s="4"/>
    </row>
    <row r="71" spans="1:27" ht="18.75">
      <c r="A71" s="4"/>
      <c r="B71" s="4"/>
      <c r="C71" s="5" t="s">
        <v>62</v>
      </c>
      <c r="D71" s="19"/>
      <c r="E71" s="4"/>
      <c r="F71" s="4"/>
      <c r="G71" s="6" t="s">
        <v>20</v>
      </c>
      <c r="H71" s="4"/>
      <c r="I71" s="5" t="s">
        <v>63</v>
      </c>
      <c r="J71" s="1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62"/>
      <c r="Z71" s="4"/>
      <c r="AA71" s="4"/>
    </row>
    <row r="72" spans="1:27" ht="12.75">
      <c r="A72" s="4"/>
      <c r="B72" s="4"/>
      <c r="C72" s="4"/>
      <c r="D72" s="31">
        <f>IF($H$1=852456,D73,"")</f>
      </c>
      <c r="E72" s="30"/>
      <c r="F72" s="30"/>
      <c r="G72" s="30"/>
      <c r="H72" s="30"/>
      <c r="I72" s="61"/>
      <c r="J72" s="31">
        <f>IF($H$1=852456,J73,"")</f>
      </c>
      <c r="K72" s="1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62"/>
      <c r="Z72" s="4"/>
      <c r="AA72" s="4"/>
    </row>
    <row r="73" spans="1:27" ht="12.75">
      <c r="A73" s="4"/>
      <c r="B73" s="4"/>
      <c r="C73" s="48"/>
      <c r="D73" s="88">
        <f>IF(E73&lt;K73,E73,K73)</f>
        <v>1.423</v>
      </c>
      <c r="E73" s="88">
        <f>ROUND((-G13*2-SQRT((2*G13)^2-4*3*D13*(J13-R6)))/(2*3*D13),3)</f>
        <v>2.577</v>
      </c>
      <c r="F73" s="50"/>
      <c r="G73" s="50"/>
      <c r="H73" s="50"/>
      <c r="I73" s="89"/>
      <c r="J73" s="88">
        <f>IF(K73&gt;E73,K73,E73)</f>
        <v>2.577</v>
      </c>
      <c r="K73" s="37">
        <f>ROUND((-G13*2+SQRT((2*G13)^2-4*3*D13*(J13-R6)))/(2*3*D13),3)</f>
        <v>1.423</v>
      </c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62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62"/>
      <c r="Z74" s="4"/>
      <c r="AA74" s="4"/>
    </row>
    <row r="75" spans="1:27" ht="21">
      <c r="A75" s="4"/>
      <c r="B75" s="4"/>
      <c r="C75" s="5" t="s">
        <v>61</v>
      </c>
      <c r="D75" s="19"/>
      <c r="E75" s="19"/>
      <c r="F75" s="9" t="s">
        <v>9</v>
      </c>
      <c r="G75" s="4"/>
      <c r="H75" s="5" t="s">
        <v>61</v>
      </c>
      <c r="I75" s="19"/>
      <c r="J75" s="19"/>
      <c r="K75" s="9" t="s">
        <v>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62"/>
      <c r="Z75" s="4"/>
      <c r="AA75" s="4"/>
    </row>
    <row r="76" spans="1:27" ht="12.75">
      <c r="A76" s="4"/>
      <c r="B76" s="4"/>
      <c r="C76" s="4"/>
      <c r="D76" s="31">
        <f>IF($H$1=852456,D77,"")</f>
      </c>
      <c r="E76" s="31">
        <f>IF($H$1=852456,E77,"")</f>
      </c>
      <c r="F76" s="30"/>
      <c r="G76" s="30"/>
      <c r="H76" s="30"/>
      <c r="I76" s="31">
        <f>IF($H$1=852456,I77,"")</f>
      </c>
      <c r="J76" s="31">
        <f>IF($H$1=852456,J77,"")</f>
      </c>
      <c r="K76" s="1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62"/>
      <c r="Z76" s="4"/>
      <c r="AA76" s="4"/>
    </row>
    <row r="77" spans="1:27" ht="12.75">
      <c r="A77" s="4"/>
      <c r="B77" s="4"/>
      <c r="C77" s="48"/>
      <c r="D77" s="88">
        <f>ROUND(D73,3)</f>
        <v>1.423</v>
      </c>
      <c r="E77" s="88">
        <f>ROUND(D13*D77^3+G13*D77^2+J13*D77+M13,3)</f>
        <v>2.096</v>
      </c>
      <c r="F77" s="50"/>
      <c r="G77" s="50"/>
      <c r="H77" s="50"/>
      <c r="I77" s="88">
        <f>ROUND(J73,3)</f>
        <v>2.577</v>
      </c>
      <c r="J77" s="88">
        <f>ROUND(D13*I77^3+G13*I77^2+J13*I77+M13,3)</f>
        <v>1.904</v>
      </c>
      <c r="K77" s="48"/>
      <c r="L77" s="4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62"/>
      <c r="Z77" s="4"/>
      <c r="AA77" s="4"/>
    </row>
    <row r="78" spans="1:27" ht="21">
      <c r="A78" s="4"/>
      <c r="B78" s="5"/>
      <c r="C78" s="5" t="s">
        <v>64</v>
      </c>
      <c r="D78" s="19"/>
      <c r="E78" s="5" t="s">
        <v>54</v>
      </c>
      <c r="F78" s="19"/>
      <c r="G78" s="5"/>
      <c r="H78" s="5" t="s">
        <v>65</v>
      </c>
      <c r="I78" s="19"/>
      <c r="J78" s="5" t="s">
        <v>54</v>
      </c>
      <c r="K78" s="1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62"/>
      <c r="Z78" s="4"/>
      <c r="AA78" s="4"/>
    </row>
    <row r="79" spans="1:27" ht="12.75">
      <c r="A79" s="4"/>
      <c r="B79" s="4"/>
      <c r="C79" s="4"/>
      <c r="D79" s="31">
        <f>IF($H$1=852456,D80,"")</f>
      </c>
      <c r="E79" s="30"/>
      <c r="F79" s="31">
        <f>IF($H$1=852456,F80,"")</f>
      </c>
      <c r="G79" s="30"/>
      <c r="H79" s="30"/>
      <c r="I79" s="31">
        <f>IF($H$1=852456,I80,"")</f>
      </c>
      <c r="J79" s="30"/>
      <c r="K79" s="31">
        <f>IF($H$1=852456,K80,"")</f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62"/>
      <c r="Z79" s="4"/>
      <c r="AA79" s="4"/>
    </row>
    <row r="80" spans="1:27" ht="12.75">
      <c r="A80" s="4"/>
      <c r="B80" s="4"/>
      <c r="C80" s="48"/>
      <c r="D80" s="88">
        <f>ROUND(R6,3)</f>
        <v>-0.5</v>
      </c>
      <c r="E80" s="50"/>
      <c r="F80" s="88">
        <f>ROUND(-D77*R6+E77,3)</f>
        <v>2.808</v>
      </c>
      <c r="G80" s="50"/>
      <c r="H80" s="50"/>
      <c r="I80" s="88">
        <f>ROUND(R6,3)</f>
        <v>-0.5</v>
      </c>
      <c r="J80" s="50"/>
      <c r="K80" s="88">
        <f>ROUND(-I77*R6+J77,3)</f>
        <v>3.193</v>
      </c>
      <c r="L80" s="48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62"/>
      <c r="Z80" s="4"/>
      <c r="AA80" s="4"/>
    </row>
    <row r="81" spans="1:27" ht="21">
      <c r="A81" s="11" t="s">
        <v>82</v>
      </c>
      <c r="B81" s="4"/>
      <c r="C81" s="4"/>
      <c r="D81" s="5" t="s">
        <v>83</v>
      </c>
      <c r="E81" s="66">
        <v>1</v>
      </c>
      <c r="F81" s="19"/>
      <c r="G81" s="9" t="s">
        <v>86</v>
      </c>
      <c r="H81" s="1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62"/>
      <c r="Z81" s="4"/>
      <c r="AA81" s="4"/>
    </row>
    <row r="82" spans="1:27" ht="15">
      <c r="A82" s="11" t="s">
        <v>84</v>
      </c>
      <c r="B82" s="4"/>
      <c r="C82" s="4"/>
      <c r="D82" s="4"/>
      <c r="E82" s="67"/>
      <c r="F82" s="31">
        <f>IF($H$1=852456,F83,"")</f>
      </c>
      <c r="G82" s="1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62"/>
      <c r="Z82" s="4"/>
      <c r="AA82" s="4"/>
    </row>
    <row r="83" spans="1:27" ht="15">
      <c r="A83" s="11" t="s">
        <v>87</v>
      </c>
      <c r="B83" s="4"/>
      <c r="C83" s="4"/>
      <c r="D83" s="4"/>
      <c r="E83" s="37">
        <v>1</v>
      </c>
      <c r="F83" s="37">
        <f>ROUND(D13*E83^3+G13*E83^2+J13*E83+M13,3)</f>
        <v>2.5</v>
      </c>
      <c r="G83" s="1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62"/>
      <c r="Z83" s="4"/>
      <c r="AA83" s="4"/>
    </row>
    <row r="84" spans="1:27" ht="18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62"/>
      <c r="Z84" s="4"/>
      <c r="AA84" s="4"/>
    </row>
    <row r="85" spans="1:27" ht="21">
      <c r="A85" s="4"/>
      <c r="B85" s="4"/>
      <c r="C85" s="5" t="s">
        <v>85</v>
      </c>
      <c r="D85" s="19"/>
      <c r="E85" s="5" t="s">
        <v>54</v>
      </c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62"/>
      <c r="Z85" s="4"/>
      <c r="AA85" s="4"/>
    </row>
    <row r="86" spans="1:27" ht="12.75">
      <c r="A86" s="4"/>
      <c r="B86" s="4"/>
      <c r="C86" s="4"/>
      <c r="D86" s="31">
        <f>IF($H$1=852456,D87,"")</f>
      </c>
      <c r="E86" s="30"/>
      <c r="F86" s="31">
        <f>IF($H$1=852456,F87,"")</f>
      </c>
      <c r="G86" s="4"/>
      <c r="H86" s="50" t="s">
        <v>93</v>
      </c>
      <c r="I86" s="50"/>
      <c r="J86" s="50"/>
      <c r="K86" s="5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62"/>
      <c r="Z86" s="4"/>
      <c r="AA86" s="4"/>
    </row>
    <row r="87" spans="1:27" ht="12.75">
      <c r="A87" s="4"/>
      <c r="B87" s="48"/>
      <c r="C87" s="48"/>
      <c r="D87" s="88">
        <f>ROUND(D24+G24+J24,3)</f>
        <v>-1.5</v>
      </c>
      <c r="E87" s="50"/>
      <c r="F87" s="88">
        <f>ROUND(-(D24+G24+J24)+F83,3)</f>
        <v>4</v>
      </c>
      <c r="G87" s="50"/>
      <c r="H87" s="94">
        <f>M13-F87+J13-D87+G13+D13</f>
        <v>0</v>
      </c>
      <c r="I87" s="5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62"/>
      <c r="Z87" s="4"/>
      <c r="AA87" s="4"/>
    </row>
    <row r="88" spans="1:27" ht="19.5">
      <c r="A88" s="11" t="s">
        <v>89</v>
      </c>
      <c r="B88" s="4"/>
      <c r="C88" s="4"/>
      <c r="D88" s="67"/>
      <c r="E88" s="68"/>
      <c r="F88" s="67"/>
      <c r="G88" s="4"/>
      <c r="H88" s="6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62"/>
      <c r="Z88" s="4"/>
      <c r="AA88" s="4"/>
    </row>
    <row r="89" spans="1:27" ht="19.5">
      <c r="A89" s="11" t="s">
        <v>90</v>
      </c>
      <c r="B89" s="4"/>
      <c r="C89" s="4"/>
      <c r="D89" s="67"/>
      <c r="E89" s="68"/>
      <c r="F89" s="67"/>
      <c r="G89" s="4"/>
      <c r="H89" s="69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62"/>
      <c r="Z89" s="4"/>
      <c r="AA89" s="4"/>
    </row>
    <row r="90" spans="1:27" ht="18">
      <c r="A90" s="4"/>
      <c r="B90" s="4"/>
      <c r="C90" s="5" t="s">
        <v>88</v>
      </c>
      <c r="D90" s="19"/>
      <c r="E90" s="6" t="s">
        <v>6</v>
      </c>
      <c r="F90" s="6" t="s">
        <v>5</v>
      </c>
      <c r="G90" s="19"/>
      <c r="H90" s="6" t="s">
        <v>7</v>
      </c>
      <c r="I90" s="6" t="s">
        <v>5</v>
      </c>
      <c r="J90" s="19"/>
      <c r="K90" s="6" t="s">
        <v>38</v>
      </c>
      <c r="L90" s="6">
        <v>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62"/>
      <c r="Z90" s="4"/>
      <c r="AA90" s="4"/>
    </row>
    <row r="91" spans="1:27" ht="12.75">
      <c r="A91" s="4"/>
      <c r="B91" s="4"/>
      <c r="C91" s="4"/>
      <c r="D91" s="84">
        <f>IF($H$1=852456,D92,"")</f>
      </c>
      <c r="E91" s="85"/>
      <c r="F91" s="85"/>
      <c r="G91" s="84">
        <f>IF($H$1=852456,G92,"")</f>
      </c>
      <c r="H91" s="85"/>
      <c r="I91" s="85"/>
      <c r="J91" s="84">
        <f>IF($H$1=852456,J92,"")</f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62"/>
      <c r="Z91" s="4"/>
      <c r="AA91" s="4"/>
    </row>
    <row r="92" spans="1:27" ht="12.75">
      <c r="A92" s="4"/>
      <c r="B92" s="4"/>
      <c r="C92" s="48"/>
      <c r="D92" s="92">
        <f>ROUND(D13,3)</f>
        <v>-0.5</v>
      </c>
      <c r="E92" s="93"/>
      <c r="F92" s="93"/>
      <c r="G92" s="92">
        <f>ROUND(G13+D13,3)</f>
        <v>2.5</v>
      </c>
      <c r="H92" s="93"/>
      <c r="I92" s="93"/>
      <c r="J92" s="92">
        <f>ROUND(J13-D87+G13+D13,3)</f>
        <v>-2</v>
      </c>
      <c r="K92" s="4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62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62"/>
      <c r="Z93" s="4"/>
      <c r="AA93" s="4"/>
    </row>
    <row r="94" spans="1:27" ht="18">
      <c r="A94" s="4"/>
      <c r="B94" s="4"/>
      <c r="C94" s="5" t="s">
        <v>91</v>
      </c>
      <c r="D94" s="19"/>
      <c r="E94" s="19"/>
      <c r="F94" s="9" t="s">
        <v>9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62"/>
      <c r="Z94" s="4"/>
      <c r="AA94" s="4"/>
    </row>
    <row r="95" spans="1:27" ht="12.75">
      <c r="A95" s="4"/>
      <c r="B95" s="4"/>
      <c r="C95" s="4"/>
      <c r="D95" s="57">
        <f>IF($H$1=852456,D96,"")</f>
      </c>
      <c r="E95" s="31">
        <f>IF($H$1=852456,E96,"")</f>
      </c>
      <c r="F95" s="1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62"/>
      <c r="Z95" s="4"/>
      <c r="AA95" s="4"/>
    </row>
    <row r="96" spans="1:27" ht="12.75">
      <c r="A96" s="4"/>
      <c r="B96" s="4"/>
      <c r="C96" s="10"/>
      <c r="D96" s="82">
        <f>ROUND((-G92-SQRT(G92*G92-4*D92*J92))/(2*D92),3)</f>
        <v>4</v>
      </c>
      <c r="E96" s="37">
        <f>ROUND(D13*D96^3+G13*D96^2+J13*D96+M13,3)</f>
        <v>-2</v>
      </c>
      <c r="F96" s="1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62"/>
      <c r="Z96" s="4"/>
      <c r="AA96" s="4"/>
    </row>
    <row r="97" spans="1:27" ht="12.75">
      <c r="A97" s="4"/>
      <c r="B97" s="4"/>
      <c r="C97" s="4"/>
      <c r="D97" s="5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62"/>
      <c r="Z97" s="4"/>
      <c r="AA97" s="4"/>
    </row>
    <row r="98" spans="1:27" ht="12.75">
      <c r="A98" s="4"/>
      <c r="B98" s="4"/>
      <c r="C98" s="12"/>
      <c r="D98" s="5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62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62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62"/>
      <c r="Z100" s="4"/>
      <c r="AA100" s="4"/>
    </row>
    <row r="101" spans="1:2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</sheetData>
  <sheetProtection password="8089" sheet="1" objects="1" scenarios="1" selectLockedCells="1"/>
  <mergeCells count="1">
    <mergeCell ref="G2:O2"/>
  </mergeCells>
  <conditionalFormatting sqref="D16 D78 I78 D22 G22 J22 D26 J71 D32 L32 N35 D71 E38 I75:J75 D75:E75 D63:E63 E58 E54 F81 D85 D90 G90 J90 D94:E94">
    <cfRule type="cellIs" priority="1" dxfId="0" operator="equal" stopIfTrue="1">
      <formula>D18</formula>
    </cfRule>
    <cfRule type="cellIs" priority="2" dxfId="1" operator="notEqual" stopIfTrue="1">
      <formula>D18</formula>
    </cfRule>
  </conditionalFormatting>
  <conditionalFormatting sqref="F78 K78 F85">
    <cfRule type="cellIs" priority="3" dxfId="0" operator="between" stopIfTrue="1">
      <formula>F80-0.01</formula>
      <formula>F80+0.01</formula>
    </cfRule>
    <cfRule type="cellIs" priority="4" dxfId="1" operator="notBetween" stopIfTrue="1">
      <formula>F80-0.01</formula>
      <formula>F80+0.01</formula>
    </cfRule>
  </conditionalFormatting>
  <hyperlinks>
    <hyperlink ref="G2:O2" r:id="rId1" display="Zur Darstellung des Graphen kann ein applet aufgerufen werden."/>
  </hyperlinks>
  <printOptions/>
  <pageMargins left="0.75" right="0.75" top="1" bottom="1" header="0.4921259845" footer="0.4921259845"/>
  <pageSetup horizontalDpi="360" verticalDpi="360" orientation="portrait" paperSize="9" scale="81" r:id="rId3"/>
  <colBreaks count="2" manualBreakCount="2">
    <brk id="15" max="173" man="1"/>
    <brk id="22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Otto Fell</cp:lastModifiedBy>
  <cp:lastPrinted>2010-02-25T16:47:52Z</cp:lastPrinted>
  <dcterms:created xsi:type="dcterms:W3CDTF">2010-02-16T19:54:00Z</dcterms:created>
  <dcterms:modified xsi:type="dcterms:W3CDTF">2010-03-09T15:40:46Z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