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45" windowWidth="9930" windowHeight="7725"/>
  </bookViews>
  <sheets>
    <sheet name="Zuordnung Schaubild-&gt;Gleichung" sheetId="5" r:id="rId1"/>
    <sheet name="Erstellen der Funktiongleichung" sheetId="3" r:id="rId2"/>
    <sheet name="Funktionsuntersuchung 1" sheetId="1" r:id="rId3"/>
    <sheet name="Funktionsuntersuchung 2" sheetId="6" r:id="rId4"/>
  </sheets>
  <calcPr calcId="124519"/>
</workbook>
</file>

<file path=xl/calcChain.xml><?xml version="1.0" encoding="utf-8"?>
<calcChain xmlns="http://schemas.openxmlformats.org/spreadsheetml/2006/main">
  <c r="G17" i="3"/>
  <c r="W51" i="5"/>
  <c r="T98" i="6"/>
  <c r="R98"/>
  <c r="O98"/>
  <c r="M98"/>
  <c r="K98"/>
  <c r="H98"/>
  <c r="F98"/>
  <c r="D98"/>
  <c r="O90"/>
  <c r="M90"/>
  <c r="K90"/>
  <c r="D90"/>
  <c r="K43"/>
  <c r="O35"/>
  <c r="M35"/>
  <c r="K35"/>
  <c r="D35"/>
  <c r="D43"/>
  <c r="F43"/>
  <c r="H43"/>
  <c r="D3"/>
  <c r="R5"/>
  <c r="S8"/>
  <c r="P16"/>
  <c r="I148"/>
  <c r="AB152"/>
  <c r="U148"/>
  <c r="L148"/>
  <c r="L152"/>
  <c r="I152"/>
  <c r="R6"/>
  <c r="D13"/>
  <c r="R7"/>
  <c r="F13"/>
  <c r="D15"/>
  <c r="F15"/>
  <c r="F152"/>
  <c r="F148"/>
  <c r="D34"/>
  <c r="D42" s="1"/>
  <c r="X33"/>
  <c r="Q33"/>
  <c r="K34" s="1"/>
  <c r="K42" s="1"/>
  <c r="O33"/>
  <c r="O34"/>
  <c r="O42"/>
  <c r="S33"/>
  <c r="K41"/>
  <c r="F42" s="1"/>
  <c r="M33"/>
  <c r="M34"/>
  <c r="M42"/>
  <c r="U33"/>
  <c r="M41"/>
  <c r="H42" s="1"/>
  <c r="T49"/>
  <c r="J83"/>
  <c r="U88"/>
  <c r="M96"/>
  <c r="H97"/>
  <c r="R49"/>
  <c r="H83"/>
  <c r="X88"/>
  <c r="Q88"/>
  <c r="K89" s="1"/>
  <c r="K97" s="1"/>
  <c r="S88"/>
  <c r="K96"/>
  <c r="F97"/>
  <c r="R104"/>
  <c r="T104"/>
  <c r="V104"/>
  <c r="L104"/>
  <c r="J104"/>
  <c r="H104"/>
  <c r="O96"/>
  <c r="H88"/>
  <c r="F96"/>
  <c r="F88"/>
  <c r="D96"/>
  <c r="J88"/>
  <c r="O128"/>
  <c r="N128"/>
  <c r="L122"/>
  <c r="D122"/>
  <c r="E115"/>
  <c r="G111"/>
  <c r="D111"/>
  <c r="V103"/>
  <c r="T103"/>
  <c r="R103"/>
  <c r="L103"/>
  <c r="J103"/>
  <c r="H103"/>
  <c r="O95"/>
  <c r="M95"/>
  <c r="K95"/>
  <c r="H95"/>
  <c r="F95"/>
  <c r="D95"/>
  <c r="X87"/>
  <c r="W87"/>
  <c r="U87"/>
  <c r="S87"/>
  <c r="Q87"/>
  <c r="O87"/>
  <c r="M87"/>
  <c r="J87"/>
  <c r="H87"/>
  <c r="F87"/>
  <c r="D87"/>
  <c r="L82"/>
  <c r="J82"/>
  <c r="H82"/>
  <c r="F82"/>
  <c r="D82"/>
  <c r="T43"/>
  <c r="R43"/>
  <c r="V48"/>
  <c r="T48"/>
  <c r="R48"/>
  <c r="J49"/>
  <c r="H49"/>
  <c r="L49"/>
  <c r="L48"/>
  <c r="J48"/>
  <c r="H48"/>
  <c r="O43"/>
  <c r="M43"/>
  <c r="H33"/>
  <c r="F41"/>
  <c r="F33"/>
  <c r="D41"/>
  <c r="O41"/>
  <c r="O40"/>
  <c r="M40"/>
  <c r="K40"/>
  <c r="H40"/>
  <c r="F40"/>
  <c r="D40"/>
  <c r="X32"/>
  <c r="W32"/>
  <c r="U32"/>
  <c r="S32"/>
  <c r="Q32"/>
  <c r="O32"/>
  <c r="M32"/>
  <c r="D33"/>
  <c r="D32"/>
  <c r="J33"/>
  <c r="J32"/>
  <c r="H32"/>
  <c r="F32"/>
  <c r="J28"/>
  <c r="H28"/>
  <c r="L28"/>
  <c r="L27"/>
  <c r="J27"/>
  <c r="H27"/>
  <c r="F28"/>
  <c r="D28"/>
  <c r="D21"/>
  <c r="R8"/>
  <c r="E152"/>
  <c r="AB151"/>
  <c r="Z151"/>
  <c r="R151"/>
  <c r="L151"/>
  <c r="I151"/>
  <c r="E151"/>
  <c r="E148"/>
  <c r="Y147"/>
  <c r="U147"/>
  <c r="L147"/>
  <c r="I147"/>
  <c r="E147"/>
  <c r="E141"/>
  <c r="Z139"/>
  <c r="X139"/>
  <c r="P139"/>
  <c r="E137"/>
  <c r="O73"/>
  <c r="N73"/>
  <c r="L67"/>
  <c r="D67"/>
  <c r="E60"/>
  <c r="G56"/>
  <c r="D56"/>
  <c r="F27"/>
  <c r="D27"/>
  <c r="D20"/>
  <c r="P15"/>
  <c r="D19" i="5"/>
  <c r="R6"/>
  <c r="R5"/>
  <c r="R7"/>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C19"/>
  <c r="S21"/>
  <c r="Y45"/>
  <c r="AB45"/>
  <c r="Z45"/>
  <c r="AA45"/>
  <c r="AC45"/>
  <c r="W45"/>
  <c r="AB46"/>
  <c r="Z46"/>
  <c r="AA46"/>
  <c r="AC46"/>
  <c r="Y46"/>
  <c r="W46"/>
  <c r="AB47"/>
  <c r="Z47"/>
  <c r="AA47"/>
  <c r="AC47"/>
  <c r="Y47"/>
  <c r="W47"/>
  <c r="AB48"/>
  <c r="Z48"/>
  <c r="AA48"/>
  <c r="AC48"/>
  <c r="Y48"/>
  <c r="W48"/>
  <c r="AB49"/>
  <c r="Z49"/>
  <c r="AA49"/>
  <c r="AC49"/>
  <c r="Y49"/>
  <c r="W49"/>
  <c r="AB50"/>
  <c r="Z50"/>
  <c r="AA50"/>
  <c r="AC50"/>
  <c r="Y50"/>
  <c r="W50"/>
  <c r="AB51"/>
  <c r="Z51"/>
  <c r="AA51"/>
  <c r="AC51"/>
  <c r="Y51"/>
  <c r="AB52"/>
  <c r="Z52"/>
  <c r="AA52"/>
  <c r="AC52"/>
  <c r="Y52"/>
  <c r="W52"/>
  <c r="AB53"/>
  <c r="Z53"/>
  <c r="AA53"/>
  <c r="AC53"/>
  <c r="Y53"/>
  <c r="W53"/>
  <c r="AB54"/>
  <c r="Z54"/>
  <c r="AA54"/>
  <c r="AC54"/>
  <c r="Y54"/>
  <c r="W54"/>
  <c r="AB55"/>
  <c r="Z55"/>
  <c r="AA55"/>
  <c r="AC55"/>
  <c r="Y55"/>
  <c r="W55"/>
  <c r="AB56"/>
  <c r="Z56"/>
  <c r="AA56"/>
  <c r="AC56"/>
  <c r="Y56"/>
  <c r="W56"/>
  <c r="AB57"/>
  <c r="Z57"/>
  <c r="AA57"/>
  <c r="AC57"/>
  <c r="Y57"/>
  <c r="W57"/>
  <c r="AB58"/>
  <c r="Z58"/>
  <c r="AA58"/>
  <c r="AC58"/>
  <c r="Y58"/>
  <c r="W58"/>
  <c r="AB59"/>
  <c r="Z59"/>
  <c r="AA59"/>
  <c r="AC59"/>
  <c r="Y59"/>
  <c r="W59"/>
  <c r="AB60"/>
  <c r="Z60"/>
  <c r="AA60"/>
  <c r="AC60"/>
  <c r="Y60"/>
  <c r="W60"/>
  <c r="AB61"/>
  <c r="Z61"/>
  <c r="AA61"/>
  <c r="AC61"/>
  <c r="Y61"/>
  <c r="W61"/>
  <c r="AB62"/>
  <c r="Z62"/>
  <c r="AA62"/>
  <c r="AC62"/>
  <c r="Y62"/>
  <c r="W62"/>
  <c r="AB63"/>
  <c r="Z63"/>
  <c r="AA63"/>
  <c r="AC63"/>
  <c r="Y63"/>
  <c r="W63"/>
  <c r="AB64"/>
  <c r="Z64"/>
  <c r="AA64"/>
  <c r="AC64"/>
  <c r="Y64"/>
  <c r="W64"/>
  <c r="AB65"/>
  <c r="Z65"/>
  <c r="AA65"/>
  <c r="AC65"/>
  <c r="Y65"/>
  <c r="W65"/>
  <c r="AB66"/>
  <c r="Z66"/>
  <c r="AA66"/>
  <c r="AC66"/>
  <c r="Y66"/>
  <c r="W66"/>
  <c r="AB67"/>
  <c r="Z67"/>
  <c r="AA67"/>
  <c r="AC67"/>
  <c r="Y67"/>
  <c r="W67"/>
  <c r="AB68"/>
  <c r="Z68"/>
  <c r="AA68"/>
  <c r="AC68"/>
  <c r="Y68"/>
  <c r="W68"/>
  <c r="AB69"/>
  <c r="Z69"/>
  <c r="AA69"/>
  <c r="AC69"/>
  <c r="Y69"/>
  <c r="W69"/>
  <c r="AB70"/>
  <c r="Z70"/>
  <c r="AA70"/>
  <c r="AC70"/>
  <c r="Y70"/>
  <c r="W70"/>
  <c r="AB71"/>
  <c r="Z71"/>
  <c r="AA71"/>
  <c r="AC71"/>
  <c r="Y71"/>
  <c r="W71"/>
  <c r="AB72"/>
  <c r="Z72"/>
  <c r="AA72"/>
  <c r="AC72"/>
  <c r="Y72"/>
  <c r="W72"/>
  <c r="AB73"/>
  <c r="Z73"/>
  <c r="AA73"/>
  <c r="AC73"/>
  <c r="Y73"/>
  <c r="W73"/>
  <c r="AB74"/>
  <c r="Z74"/>
  <c r="AA74"/>
  <c r="AC74"/>
  <c r="Y74"/>
  <c r="W74"/>
  <c r="AB75"/>
  <c r="Z75"/>
  <c r="AA75"/>
  <c r="AC75"/>
  <c r="Y75"/>
  <c r="W75"/>
  <c r="AB76"/>
  <c r="Z76"/>
  <c r="AA76"/>
  <c r="AC76"/>
  <c r="Y76"/>
  <c r="W76"/>
  <c r="AB77"/>
  <c r="Z77"/>
  <c r="AA77"/>
  <c r="AC77"/>
  <c r="Y77"/>
  <c r="W77"/>
  <c r="AB78"/>
  <c r="Z78"/>
  <c r="AA78"/>
  <c r="AC78"/>
  <c r="Y78"/>
  <c r="W78"/>
  <c r="AB79"/>
  <c r="Z79"/>
  <c r="AA79"/>
  <c r="AC79"/>
  <c r="Y79"/>
  <c r="W79"/>
  <c r="AB80"/>
  <c r="Z80"/>
  <c r="AA80"/>
  <c r="AC80"/>
  <c r="Y80"/>
  <c r="W80"/>
  <c r="AB81"/>
  <c r="Z81"/>
  <c r="AA81"/>
  <c r="AC81"/>
  <c r="Y81"/>
  <c r="W81"/>
  <c r="AB82"/>
  <c r="Z82"/>
  <c r="AA82"/>
  <c r="AC82"/>
  <c r="Y82"/>
  <c r="W82"/>
  <c r="AB83"/>
  <c r="Z83"/>
  <c r="AA83"/>
  <c r="AC83"/>
  <c r="Y83"/>
  <c r="W83"/>
  <c r="AB84"/>
  <c r="Z84"/>
  <c r="AA84"/>
  <c r="AC84"/>
  <c r="Y84"/>
  <c r="W84"/>
  <c r="AB85"/>
  <c r="Z85"/>
  <c r="AA85"/>
  <c r="AC85"/>
  <c r="Y85"/>
  <c r="W85"/>
  <c r="AB86"/>
  <c r="Z86"/>
  <c r="AA86"/>
  <c r="AC86"/>
  <c r="Y86"/>
  <c r="W86"/>
  <c r="AB87"/>
  <c r="Z87"/>
  <c r="AA87"/>
  <c r="AC87"/>
  <c r="Y87"/>
  <c r="W87"/>
  <c r="AB88"/>
  <c r="Z88"/>
  <c r="AA88"/>
  <c r="AC88"/>
  <c r="Y88"/>
  <c r="W88"/>
  <c r="AB89"/>
  <c r="Z89"/>
  <c r="AA89"/>
  <c r="AC89"/>
  <c r="Y89"/>
  <c r="W89"/>
  <c r="AB90"/>
  <c r="Z90"/>
  <c r="AA90"/>
  <c r="AC90"/>
  <c r="Y90"/>
  <c r="W90"/>
  <c r="AB91"/>
  <c r="Z91"/>
  <c r="AA91"/>
  <c r="AC91"/>
  <c r="Y91"/>
  <c r="W91"/>
  <c r="AB92"/>
  <c r="Z92"/>
  <c r="AA92"/>
  <c r="AC92"/>
  <c r="Y92"/>
  <c r="W92"/>
  <c r="AB93"/>
  <c r="Z93"/>
  <c r="AA93"/>
  <c r="AC93"/>
  <c r="Y93"/>
  <c r="W93"/>
  <c r="AB94"/>
  <c r="Z94"/>
  <c r="AA94"/>
  <c r="AC94"/>
  <c r="Y94"/>
  <c r="W94"/>
  <c r="AB95"/>
  <c r="Z95"/>
  <c r="AA95"/>
  <c r="AC95"/>
  <c r="Y95"/>
  <c r="W95"/>
  <c r="AB96"/>
  <c r="Z96"/>
  <c r="AA96"/>
  <c r="AC96"/>
  <c r="Y96"/>
  <c r="W96"/>
  <c r="AB97"/>
  <c r="Z97"/>
  <c r="AA97"/>
  <c r="AC97"/>
  <c r="Y97"/>
  <c r="W97"/>
  <c r="AB98"/>
  <c r="Z98"/>
  <c r="AA98"/>
  <c r="AC98"/>
  <c r="Y98"/>
  <c r="W98"/>
  <c r="AB99"/>
  <c r="Z99"/>
  <c r="AA99"/>
  <c r="AC99"/>
  <c r="Y99"/>
  <c r="W99"/>
  <c r="AB100"/>
  <c r="Z100"/>
  <c r="AA100"/>
  <c r="AC100"/>
  <c r="Y100"/>
  <c r="W100"/>
  <c r="AB101"/>
  <c r="Z101"/>
  <c r="AA101"/>
  <c r="AC101"/>
  <c r="Y101"/>
  <c r="W101"/>
  <c r="AB102"/>
  <c r="Z102"/>
  <c r="AA102"/>
  <c r="AC102"/>
  <c r="Y102"/>
  <c r="W102"/>
  <c r="AB103"/>
  <c r="Z103"/>
  <c r="AA103"/>
  <c r="AC103"/>
  <c r="Y103"/>
  <c r="W103"/>
  <c r="AB104"/>
  <c r="Z104"/>
  <c r="AA104"/>
  <c r="AC104"/>
  <c r="Y104"/>
  <c r="W104"/>
  <c r="AB105"/>
  <c r="Z105"/>
  <c r="AA105"/>
  <c r="AC105"/>
  <c r="Y105"/>
  <c r="W105"/>
  <c r="AB106"/>
  <c r="Z106"/>
  <c r="AA106"/>
  <c r="AC106"/>
  <c r="Y106"/>
  <c r="W106"/>
  <c r="AB107"/>
  <c r="Z107"/>
  <c r="AA107"/>
  <c r="AC107"/>
  <c r="Y107"/>
  <c r="W107"/>
  <c r="AB108"/>
  <c r="Z108"/>
  <c r="AA108"/>
  <c r="AC108"/>
  <c r="Y108"/>
  <c r="W108"/>
  <c r="AB109"/>
  <c r="Z109"/>
  <c r="AA109"/>
  <c r="AC109"/>
  <c r="Y109"/>
  <c r="W109"/>
  <c r="AB110"/>
  <c r="Z110"/>
  <c r="AA110"/>
  <c r="AC110"/>
  <c r="Y110"/>
  <c r="W110"/>
  <c r="AB111"/>
  <c r="Z111"/>
  <c r="AA111"/>
  <c r="AC111"/>
  <c r="Y111"/>
  <c r="W111"/>
  <c r="AB112"/>
  <c r="Z112"/>
  <c r="AA112"/>
  <c r="AC112"/>
  <c r="Y112"/>
  <c r="W112"/>
  <c r="AB113"/>
  <c r="Z113"/>
  <c r="AA113"/>
  <c r="AC113"/>
  <c r="Y113"/>
  <c r="W113"/>
  <c r="AB114"/>
  <c r="Z114"/>
  <c r="AA114"/>
  <c r="AC114"/>
  <c r="Y114"/>
  <c r="W114"/>
  <c r="AB115"/>
  <c r="Z115"/>
  <c r="AA115"/>
  <c r="AC115"/>
  <c r="Y115"/>
  <c r="W115"/>
  <c r="AB116"/>
  <c r="Z116"/>
  <c r="AA116"/>
  <c r="AC116"/>
  <c r="Y116"/>
  <c r="W116"/>
  <c r="AB117"/>
  <c r="Z117"/>
  <c r="AA117"/>
  <c r="AC117"/>
  <c r="Y117"/>
  <c r="W117"/>
  <c r="AB118"/>
  <c r="Z118"/>
  <c r="AA118"/>
  <c r="AC118"/>
  <c r="Y118"/>
  <c r="W118"/>
  <c r="AB119"/>
  <c r="Z119"/>
  <c r="AA119"/>
  <c r="AC119"/>
  <c r="Y119"/>
  <c r="W119"/>
  <c r="AB120"/>
  <c r="Z120"/>
  <c r="AA120"/>
  <c r="AC120"/>
  <c r="Y120"/>
  <c r="W120"/>
  <c r="AB121"/>
  <c r="Z121"/>
  <c r="AA121"/>
  <c r="AC121"/>
  <c r="Y121"/>
  <c r="W121"/>
  <c r="AB122"/>
  <c r="Z122"/>
  <c r="AA122"/>
  <c r="AC122"/>
  <c r="Y122"/>
  <c r="W122"/>
  <c r="AB123"/>
  <c r="Z123"/>
  <c r="AA123"/>
  <c r="AC123"/>
  <c r="Y123"/>
  <c r="W123"/>
  <c r="AB124"/>
  <c r="Z124"/>
  <c r="AA124"/>
  <c r="AC124"/>
  <c r="Y124"/>
  <c r="W124"/>
  <c r="AB125"/>
  <c r="Z125"/>
  <c r="AA125"/>
  <c r="AC125"/>
  <c r="Y125"/>
  <c r="W125"/>
  <c r="AB126"/>
  <c r="Z126"/>
  <c r="AA126"/>
  <c r="AC126"/>
  <c r="Y126"/>
  <c r="W126"/>
  <c r="AB127"/>
  <c r="Z127"/>
  <c r="AA127"/>
  <c r="AC127"/>
  <c r="Y127"/>
  <c r="W127"/>
  <c r="AB128"/>
  <c r="Z128"/>
  <c r="AA128"/>
  <c r="AC128"/>
  <c r="Y128"/>
  <c r="W128"/>
  <c r="AB129"/>
  <c r="Z129"/>
  <c r="AA129"/>
  <c r="AC129"/>
  <c r="Y129"/>
  <c r="W129"/>
  <c r="AB130"/>
  <c r="Z130"/>
  <c r="AA130"/>
  <c r="AC130"/>
  <c r="Y130"/>
  <c r="W130"/>
  <c r="AB131"/>
  <c r="Z131"/>
  <c r="AA131"/>
  <c r="AC131"/>
  <c r="Y131"/>
  <c r="W131"/>
  <c r="AB132"/>
  <c r="Z132"/>
  <c r="AA132"/>
  <c r="AC132"/>
  <c r="Y132"/>
  <c r="W132"/>
  <c r="AB133"/>
  <c r="Z133"/>
  <c r="AA133"/>
  <c r="AC133"/>
  <c r="Y133"/>
  <c r="W133"/>
  <c r="AB134"/>
  <c r="Z134"/>
  <c r="AA134"/>
  <c r="AC134"/>
  <c r="Y134"/>
  <c r="W134"/>
  <c r="AB135"/>
  <c r="Z135"/>
  <c r="AA135"/>
  <c r="AC135"/>
  <c r="Y135"/>
  <c r="W135"/>
  <c r="AB136"/>
  <c r="Z136"/>
  <c r="AA136"/>
  <c r="AC136"/>
  <c r="Y136"/>
  <c r="W136"/>
  <c r="AB137"/>
  <c r="Z137"/>
  <c r="AA137"/>
  <c r="AC137"/>
  <c r="Y137"/>
  <c r="W137"/>
  <c r="AB138"/>
  <c r="Z138"/>
  <c r="AA138"/>
  <c r="AC138"/>
  <c r="Y138"/>
  <c r="W138"/>
  <c r="AB139"/>
  <c r="Z139"/>
  <c r="AA139"/>
  <c r="AC139"/>
  <c r="Y139"/>
  <c r="W139"/>
  <c r="AB140"/>
  <c r="Z140"/>
  <c r="AA140"/>
  <c r="AC140"/>
  <c r="Y140"/>
  <c r="W140"/>
  <c r="AB141"/>
  <c r="Z141"/>
  <c r="AA141"/>
  <c r="AC141"/>
  <c r="Y141"/>
  <c r="W141"/>
  <c r="AB142"/>
  <c r="Z142"/>
  <c r="AA142"/>
  <c r="AC142"/>
  <c r="Y142"/>
  <c r="W142"/>
  <c r="AB143"/>
  <c r="Z143"/>
  <c r="AA143"/>
  <c r="AC143"/>
  <c r="Y143"/>
  <c r="W143"/>
  <c r="AB144"/>
  <c r="Z144"/>
  <c r="AA144"/>
  <c r="AC144"/>
  <c r="Y144"/>
  <c r="W144"/>
  <c r="AB145"/>
  <c r="Z145"/>
  <c r="AA145"/>
  <c r="AC145"/>
  <c r="Y145"/>
  <c r="W145"/>
  <c r="AB146"/>
  <c r="Z146"/>
  <c r="AA146"/>
  <c r="AC146"/>
  <c r="Y146"/>
  <c r="W146"/>
  <c r="AB147"/>
  <c r="Z147"/>
  <c r="AA147"/>
  <c r="AC147"/>
  <c r="Y147"/>
  <c r="W147"/>
  <c r="AB148"/>
  <c r="Z148"/>
  <c r="AA148"/>
  <c r="AC148"/>
  <c r="Y148"/>
  <c r="W148"/>
  <c r="AB149"/>
  <c r="Z149"/>
  <c r="AA149"/>
  <c r="AC149"/>
  <c r="Y149"/>
  <c r="W149"/>
  <c r="AB150"/>
  <c r="Z150"/>
  <c r="AA150"/>
  <c r="AC150"/>
  <c r="Y150"/>
  <c r="W150"/>
  <c r="AB151"/>
  <c r="Z151"/>
  <c r="AA151"/>
  <c r="AC151"/>
  <c r="Y151"/>
  <c r="W151"/>
  <c r="AB152"/>
  <c r="Z152"/>
  <c r="AA152"/>
  <c r="AC152"/>
  <c r="Y152"/>
  <c r="W152"/>
  <c r="AB153"/>
  <c r="Z153"/>
  <c r="AA153"/>
  <c r="AC153"/>
  <c r="Y153"/>
  <c r="W153"/>
  <c r="AB154"/>
  <c r="Z154"/>
  <c r="AA154"/>
  <c r="AC154"/>
  <c r="Y154"/>
  <c r="W154"/>
  <c r="AB155"/>
  <c r="Z155"/>
  <c r="AA155"/>
  <c r="AC155"/>
  <c r="Y155"/>
  <c r="W155"/>
  <c r="AB156"/>
  <c r="Z156"/>
  <c r="AA156"/>
  <c r="AC156"/>
  <c r="Y156"/>
  <c r="W156"/>
  <c r="AB157"/>
  <c r="Z157"/>
  <c r="AA157"/>
  <c r="AC157"/>
  <c r="Y157"/>
  <c r="W157"/>
  <c r="AB158"/>
  <c r="Z158"/>
  <c r="AA158"/>
  <c r="AC158"/>
  <c r="Y158"/>
  <c r="W158"/>
  <c r="AB159"/>
  <c r="Z159"/>
  <c r="AA159"/>
  <c r="AC159"/>
  <c r="Y159"/>
  <c r="W159"/>
  <c r="AB160"/>
  <c r="Z160"/>
  <c r="AA160"/>
  <c r="AC160"/>
  <c r="Y160"/>
  <c r="W160"/>
  <c r="AB161"/>
  <c r="Z161"/>
  <c r="AA161"/>
  <c r="AC161"/>
  <c r="Y161"/>
  <c r="W161"/>
  <c r="AB162"/>
  <c r="Z162"/>
  <c r="AA162"/>
  <c r="AC162"/>
  <c r="Y162"/>
  <c r="W162"/>
  <c r="AB163"/>
  <c r="Z163"/>
  <c r="AA163"/>
  <c r="AC163"/>
  <c r="Y163"/>
  <c r="W163"/>
  <c r="AB164"/>
  <c r="Z164"/>
  <c r="AA164"/>
  <c r="AC164"/>
  <c r="Y164"/>
  <c r="W164"/>
  <c r="AB165"/>
  <c r="Z165"/>
  <c r="AA165"/>
  <c r="AC165"/>
  <c r="Y165"/>
  <c r="W165"/>
  <c r="AB166"/>
  <c r="Z166"/>
  <c r="AA166"/>
  <c r="AC166"/>
  <c r="Y166"/>
  <c r="W166"/>
  <c r="AB167"/>
  <c r="Z167"/>
  <c r="AA167"/>
  <c r="AC167"/>
  <c r="Y167"/>
  <c r="W167"/>
  <c r="AB168"/>
  <c r="Z168"/>
  <c r="AA168"/>
  <c r="AC168"/>
  <c r="Y168"/>
  <c r="W168"/>
  <c r="AB169"/>
  <c r="Z169"/>
  <c r="AA169"/>
  <c r="AC169"/>
  <c r="Y169"/>
  <c r="W169"/>
  <c r="AB170"/>
  <c r="Z170"/>
  <c r="AA170"/>
  <c r="AC170"/>
  <c r="Y170"/>
  <c r="W170"/>
  <c r="AB171"/>
  <c r="Z171"/>
  <c r="AA171"/>
  <c r="AC171"/>
  <c r="Y171"/>
  <c r="W171"/>
  <c r="AB172"/>
  <c r="Z172"/>
  <c r="AA172"/>
  <c r="AC172"/>
  <c r="Y172"/>
  <c r="W172"/>
  <c r="AB173"/>
  <c r="Z173"/>
  <c r="AA173"/>
  <c r="AC173"/>
  <c r="Y173"/>
  <c r="W173"/>
  <c r="AB174"/>
  <c r="Z174"/>
  <c r="AA174"/>
  <c r="AC174"/>
  <c r="Y174"/>
  <c r="W174"/>
  <c r="AB175"/>
  <c r="Z175"/>
  <c r="AA175"/>
  <c r="AC175"/>
  <c r="Y175"/>
  <c r="W175"/>
  <c r="AB176"/>
  <c r="Z176"/>
  <c r="AA176"/>
  <c r="AC176"/>
  <c r="Y176"/>
  <c r="W176"/>
  <c r="AB177"/>
  <c r="Z177"/>
  <c r="AA177"/>
  <c r="AC177"/>
  <c r="Y177"/>
  <c r="W177"/>
  <c r="AB178"/>
  <c r="Z178"/>
  <c r="AA178"/>
  <c r="AC178"/>
  <c r="Y178"/>
  <c r="W178"/>
  <c r="AB179"/>
  <c r="Z179"/>
  <c r="AA179"/>
  <c r="AC179"/>
  <c r="Y179"/>
  <c r="W179"/>
  <c r="AB180"/>
  <c r="Z180"/>
  <c r="AA180"/>
  <c r="AC180"/>
  <c r="Y180"/>
  <c r="W180"/>
  <c r="AB181"/>
  <c r="Z181"/>
  <c r="AA181"/>
  <c r="AC181"/>
  <c r="Y181"/>
  <c r="W181"/>
  <c r="AB182"/>
  <c r="Z182"/>
  <c r="AA182"/>
  <c r="AC182"/>
  <c r="Y182"/>
  <c r="W182"/>
  <c r="AB183"/>
  <c r="Z183"/>
  <c r="AA183"/>
  <c r="AC183"/>
  <c r="Y183"/>
  <c r="W183"/>
  <c r="AB184"/>
  <c r="Z184"/>
  <c r="AA184"/>
  <c r="AC184"/>
  <c r="Y184"/>
  <c r="W184"/>
  <c r="AB185"/>
  <c r="Z185"/>
  <c r="AA185"/>
  <c r="AC185"/>
  <c r="Y185"/>
  <c r="W185"/>
  <c r="AB186"/>
  <c r="Z186"/>
  <c r="AA186"/>
  <c r="AC186"/>
  <c r="Y186"/>
  <c r="W186"/>
  <c r="AB187"/>
  <c r="Z187"/>
  <c r="AA187"/>
  <c r="AC187"/>
  <c r="Y187"/>
  <c r="W187"/>
  <c r="AB188"/>
  <c r="Z188"/>
  <c r="AA188"/>
  <c r="AC188"/>
  <c r="Y188"/>
  <c r="W188"/>
  <c r="AB189"/>
  <c r="Z189"/>
  <c r="AA189"/>
  <c r="AC189"/>
  <c r="Y189"/>
  <c r="W189"/>
  <c r="AB190"/>
  <c r="Z190"/>
  <c r="AA190"/>
  <c r="AC190"/>
  <c r="Y190"/>
  <c r="W190"/>
  <c r="AB191"/>
  <c r="Z191"/>
  <c r="AA191"/>
  <c r="AC191"/>
  <c r="Y191"/>
  <c r="W191"/>
  <c r="AB192"/>
  <c r="Z192"/>
  <c r="AA192"/>
  <c r="AC192"/>
  <c r="Y192"/>
  <c r="W192"/>
  <c r="AB193"/>
  <c r="Z193"/>
  <c r="AA193"/>
  <c r="AC193"/>
  <c r="Y193"/>
  <c r="W193"/>
  <c r="AB194"/>
  <c r="Z194"/>
  <c r="AA194"/>
  <c r="AC194"/>
  <c r="Y194"/>
  <c r="W194"/>
  <c r="AB195"/>
  <c r="Z195"/>
  <c r="AA195"/>
  <c r="AC195"/>
  <c r="Y195"/>
  <c r="W195"/>
  <c r="AB196"/>
  <c r="Z196"/>
  <c r="AA196"/>
  <c r="AC196"/>
  <c r="Y196"/>
  <c r="W196"/>
  <c r="AB197"/>
  <c r="Z197"/>
  <c r="AA197"/>
  <c r="AC197"/>
  <c r="Y197"/>
  <c r="W197"/>
  <c r="AB198"/>
  <c r="Z198"/>
  <c r="AA198"/>
  <c r="AC198"/>
  <c r="Y198"/>
  <c r="W198"/>
  <c r="AB199"/>
  <c r="Z199"/>
  <c r="AA199"/>
  <c r="AC199"/>
  <c r="Y199"/>
  <c r="W199"/>
  <c r="AB200"/>
  <c r="Z200"/>
  <c r="AA200"/>
  <c r="AC200"/>
  <c r="Y200"/>
  <c r="W200"/>
  <c r="AB201"/>
  <c r="Z201"/>
  <c r="AA201"/>
  <c r="AC201"/>
  <c r="Y201"/>
  <c r="W201"/>
  <c r="AB202"/>
  <c r="Z202"/>
  <c r="AA202"/>
  <c r="AC202"/>
  <c r="Y202"/>
  <c r="W202"/>
  <c r="AB203"/>
  <c r="Z203"/>
  <c r="AA203"/>
  <c r="AC203"/>
  <c r="Y203"/>
  <c r="W203"/>
  <c r="AB204"/>
  <c r="Z204"/>
  <c r="AA204"/>
  <c r="AC204"/>
  <c r="Y204"/>
  <c r="W204"/>
  <c r="AB205"/>
  <c r="Z205"/>
  <c r="AA205"/>
  <c r="AC205"/>
  <c r="Y205"/>
  <c r="W205"/>
  <c r="AB206"/>
  <c r="Z206"/>
  <c r="AA206"/>
  <c r="AC206"/>
  <c r="Y206"/>
  <c r="W206"/>
  <c r="AB207"/>
  <c r="Z207"/>
  <c r="AA207"/>
  <c r="AC207"/>
  <c r="Y207"/>
  <c r="W207"/>
  <c r="AB208"/>
  <c r="Z208"/>
  <c r="AA208"/>
  <c r="AC208"/>
  <c r="Y208"/>
  <c r="W208"/>
  <c r="AB209"/>
  <c r="Z209"/>
  <c r="AA209"/>
  <c r="AC209"/>
  <c r="Y209"/>
  <c r="W209"/>
  <c r="AB210"/>
  <c r="Z210"/>
  <c r="AA210"/>
  <c r="AC210"/>
  <c r="Y210"/>
  <c r="W210"/>
  <c r="AB211"/>
  <c r="Z211"/>
  <c r="AA211"/>
  <c r="AC211"/>
  <c r="Y211"/>
  <c r="W211"/>
  <c r="AB212"/>
  <c r="Z212"/>
  <c r="AA212"/>
  <c r="AC212"/>
  <c r="Y212"/>
  <c r="W212"/>
  <c r="AB213"/>
  <c r="Z213"/>
  <c r="AA213"/>
  <c r="AC213"/>
  <c r="Y213"/>
  <c r="W213"/>
  <c r="AB214"/>
  <c r="Z214"/>
  <c r="AA214"/>
  <c r="AC214"/>
  <c r="Y214"/>
  <c r="W214"/>
  <c r="AB215"/>
  <c r="Z215"/>
  <c r="AA215"/>
  <c r="AC215"/>
  <c r="Y215"/>
  <c r="W215"/>
  <c r="AB216"/>
  <c r="Z216"/>
  <c r="AA216"/>
  <c r="AC216"/>
  <c r="Y216"/>
  <c r="W216"/>
  <c r="AB217"/>
  <c r="Z217"/>
  <c r="AA217"/>
  <c r="AC217"/>
  <c r="Y217"/>
  <c r="W217"/>
  <c r="AB218"/>
  <c r="Z218"/>
  <c r="AA218"/>
  <c r="AC218"/>
  <c r="Y218"/>
  <c r="W218"/>
  <c r="AB219"/>
  <c r="Z219"/>
  <c r="AA219"/>
  <c r="AC219"/>
  <c r="Y219"/>
  <c r="W219"/>
  <c r="AB220"/>
  <c r="Z220"/>
  <c r="AA220"/>
  <c r="AC220"/>
  <c r="Y220"/>
  <c r="W220"/>
  <c r="AB221"/>
  <c r="Z221"/>
  <c r="AA221"/>
  <c r="AC221"/>
  <c r="Y221"/>
  <c r="W221"/>
  <c r="AB222"/>
  <c r="Z222"/>
  <c r="AA222"/>
  <c r="AC222"/>
  <c r="Y222"/>
  <c r="W222"/>
  <c r="AB223"/>
  <c r="Z223"/>
  <c r="AA223"/>
  <c r="AC223"/>
  <c r="Y223"/>
  <c r="W223"/>
  <c r="AB224"/>
  <c r="Z224"/>
  <c r="AA224"/>
  <c r="AC224"/>
  <c r="Y224"/>
  <c r="W224"/>
  <c r="AB225"/>
  <c r="Z225"/>
  <c r="AA225"/>
  <c r="AC225"/>
  <c r="Y225"/>
  <c r="W225"/>
  <c r="AB226"/>
  <c r="Z226"/>
  <c r="AA226"/>
  <c r="AC226"/>
  <c r="Y226"/>
  <c r="W226"/>
  <c r="AB227"/>
  <c r="Z227"/>
  <c r="AA227"/>
  <c r="AC227"/>
  <c r="Y227"/>
  <c r="W227"/>
  <c r="AB228"/>
  <c r="Z228"/>
  <c r="AA228"/>
  <c r="AC228"/>
  <c r="Y228"/>
  <c r="W228"/>
  <c r="AB229"/>
  <c r="Z229"/>
  <c r="AA229"/>
  <c r="AC229"/>
  <c r="Y229"/>
  <c r="W229"/>
  <c r="AB230"/>
  <c r="Z230"/>
  <c r="AA230"/>
  <c r="AC230"/>
  <c r="Y230"/>
  <c r="W230"/>
  <c r="AB231"/>
  <c r="Z231"/>
  <c r="AA231"/>
  <c r="AC231"/>
  <c r="Y231"/>
  <c r="W231"/>
  <c r="AB232"/>
  <c r="Z232"/>
  <c r="AA232"/>
  <c r="AC232"/>
  <c r="Y232"/>
  <c r="W232"/>
  <c r="AB233"/>
  <c r="Z233"/>
  <c r="AA233"/>
  <c r="AC233"/>
  <c r="Y233"/>
  <c r="W233"/>
  <c r="AB234"/>
  <c r="Z234"/>
  <c r="AA234"/>
  <c r="AC234"/>
  <c r="Y234"/>
  <c r="W234"/>
  <c r="AB235"/>
  <c r="Z235"/>
  <c r="AA235"/>
  <c r="AC235"/>
  <c r="Y235"/>
  <c r="W235"/>
  <c r="AB236"/>
  <c r="Z236"/>
  <c r="AA236"/>
  <c r="AC236"/>
  <c r="Y236"/>
  <c r="W236"/>
  <c r="AB237"/>
  <c r="Z237"/>
  <c r="AA237"/>
  <c r="AC237"/>
  <c r="Y237"/>
  <c r="W237"/>
  <c r="AB238"/>
  <c r="Z238"/>
  <c r="AA238"/>
  <c r="AC238"/>
  <c r="Y238"/>
  <c r="W238"/>
  <c r="AB239"/>
  <c r="Z239"/>
  <c r="AA239"/>
  <c r="AC239"/>
  <c r="Y239"/>
  <c r="W239"/>
  <c r="AB240"/>
  <c r="Z240"/>
  <c r="AA240"/>
  <c r="AC240"/>
  <c r="Y240"/>
  <c r="W240"/>
  <c r="AB241"/>
  <c r="Z241"/>
  <c r="AA241"/>
  <c r="AC241"/>
  <c r="Y241"/>
  <c r="W241"/>
  <c r="AB242"/>
  <c r="Z242"/>
  <c r="AA242"/>
  <c r="AC242"/>
  <c r="Y242"/>
  <c r="W242"/>
  <c r="AB243"/>
  <c r="Z243"/>
  <c r="AA243"/>
  <c r="AC243"/>
  <c r="Y243"/>
  <c r="W243"/>
  <c r="AB244"/>
  <c r="Z244"/>
  <c r="AA244"/>
  <c r="AC244"/>
  <c r="Y244"/>
  <c r="W244"/>
  <c r="AB245"/>
  <c r="Z245"/>
  <c r="AA245"/>
  <c r="AC245"/>
  <c r="Y245"/>
  <c r="W245"/>
  <c r="R21"/>
  <c r="U29"/>
  <c r="W29"/>
  <c r="U27"/>
  <c r="Q27"/>
  <c r="O29"/>
  <c r="Q29"/>
  <c r="O27"/>
  <c r="E23"/>
  <c r="I24"/>
  <c r="F29"/>
  <c r="I27"/>
  <c r="G27"/>
  <c r="E27"/>
  <c r="U23"/>
  <c r="U25"/>
  <c r="R8"/>
  <c r="F25"/>
  <c r="O25"/>
  <c r="O23"/>
  <c r="I37"/>
  <c r="G23"/>
  <c r="S8"/>
  <c r="C17" i="3"/>
  <c r="R5"/>
  <c r="R8"/>
  <c r="R7"/>
  <c r="R6"/>
  <c r="C16"/>
  <c r="R31"/>
  <c r="O31"/>
  <c r="R37"/>
  <c r="O37"/>
  <c r="R32"/>
  <c r="O32"/>
  <c r="R36"/>
  <c r="O36"/>
  <c r="G16"/>
  <c r="G18"/>
  <c r="E19"/>
  <c r="I37"/>
  <c r="F37"/>
  <c r="I31"/>
  <c r="F31"/>
  <c r="I36"/>
  <c r="F36"/>
  <c r="I32"/>
  <c r="F32"/>
  <c r="I30"/>
  <c r="F30"/>
  <c r="I24"/>
  <c r="I29"/>
  <c r="F29"/>
  <c r="I25"/>
  <c r="F24"/>
  <c r="F25"/>
  <c r="R30"/>
  <c r="R29"/>
  <c r="O30"/>
  <c r="O29"/>
  <c r="R24"/>
  <c r="R25"/>
  <c r="O24"/>
  <c r="O25"/>
  <c r="F18"/>
  <c r="F17"/>
  <c r="F16"/>
  <c r="S8"/>
  <c r="D3" i="1"/>
  <c r="R5"/>
  <c r="R6"/>
  <c r="R8"/>
  <c r="J13"/>
  <c r="S8"/>
  <c r="D15"/>
  <c r="I30"/>
  <c r="S30"/>
  <c r="G67"/>
  <c r="S67"/>
  <c r="G75"/>
  <c r="G13"/>
  <c r="F30"/>
  <c r="O30"/>
  <c r="D67"/>
  <c r="O67"/>
  <c r="D75"/>
  <c r="D79"/>
  <c r="D38"/>
  <c r="G38"/>
  <c r="D122"/>
  <c r="F121"/>
  <c r="D121"/>
  <c r="E83"/>
  <c r="N95"/>
  <c r="D13"/>
  <c r="O95"/>
  <c r="AA114"/>
  <c r="Y114"/>
  <c r="Q114"/>
  <c r="W110"/>
  <c r="T110"/>
  <c r="L114"/>
  <c r="I114"/>
  <c r="F115"/>
  <c r="F111"/>
  <c r="L110"/>
  <c r="I110"/>
  <c r="P15"/>
  <c r="Y103"/>
  <c r="Y102"/>
  <c r="W102"/>
  <c r="O102"/>
  <c r="E105"/>
  <c r="E101"/>
  <c r="E104"/>
  <c r="E100"/>
  <c r="M89"/>
  <c r="E89"/>
  <c r="D66"/>
  <c r="G66"/>
  <c r="O66"/>
  <c r="Q66"/>
  <c r="S66"/>
  <c r="U66"/>
  <c r="D74"/>
  <c r="G74"/>
  <c r="D78"/>
  <c r="G79"/>
  <c r="G78"/>
  <c r="E82"/>
  <c r="D88"/>
  <c r="L88"/>
  <c r="D89"/>
  <c r="L89"/>
  <c r="N92"/>
  <c r="P92"/>
  <c r="N94"/>
  <c r="E46"/>
  <c r="E52"/>
  <c r="D52"/>
  <c r="O94"/>
  <c r="O58"/>
  <c r="M52"/>
  <c r="G42"/>
  <c r="D42"/>
  <c r="G37"/>
  <c r="D37"/>
  <c r="U29"/>
  <c r="Q30"/>
  <c r="Q29"/>
  <c r="S29"/>
  <c r="O29"/>
  <c r="I29"/>
  <c r="F29"/>
  <c r="D30"/>
  <c r="D29"/>
  <c r="R7"/>
  <c r="K136"/>
  <c r="E136"/>
  <c r="J136"/>
  <c r="D136"/>
  <c r="F120"/>
  <c r="D120"/>
  <c r="E45"/>
  <c r="E115"/>
  <c r="E114"/>
  <c r="E111"/>
  <c r="E110"/>
  <c r="O57"/>
  <c r="N58"/>
  <c r="N57"/>
  <c r="L58"/>
  <c r="I58"/>
  <c r="P55"/>
  <c r="N55"/>
  <c r="L52"/>
  <c r="L51"/>
  <c r="D51"/>
  <c r="G41"/>
  <c r="D41"/>
  <c r="I21"/>
  <c r="I20"/>
  <c r="D21"/>
  <c r="D20"/>
  <c r="T42" i="6" l="1"/>
  <c r="R42"/>
  <c r="D83" l="1"/>
  <c r="D57"/>
  <c r="E61"/>
  <c r="F83"/>
  <c r="O88" s="1"/>
  <c r="O89" s="1"/>
  <c r="O97" s="1"/>
  <c r="G57"/>
  <c r="O74" l="1"/>
  <c r="N74"/>
  <c r="D88"/>
  <c r="D89" s="1"/>
  <c r="D97" s="1"/>
  <c r="M88"/>
  <c r="M89" s="1"/>
  <c r="M97" s="1"/>
  <c r="E68"/>
  <c r="M68"/>
  <c r="P71" l="1"/>
  <c r="L68"/>
  <c r="L74"/>
  <c r="I74"/>
  <c r="N71"/>
  <c r="D68"/>
  <c r="T97"/>
  <c r="R97"/>
  <c r="E116" l="1"/>
  <c r="G112"/>
  <c r="D112"/>
  <c r="O129" l="1"/>
  <c r="N129"/>
  <c r="E123"/>
  <c r="M123"/>
  <c r="P126" l="1"/>
  <c r="L123"/>
  <c r="I129"/>
  <c r="N126"/>
  <c r="D123"/>
</calcChain>
</file>

<file path=xl/sharedStrings.xml><?xml version="1.0" encoding="utf-8"?>
<sst xmlns="http://schemas.openxmlformats.org/spreadsheetml/2006/main" count="515" uniqueCount="177">
  <si>
    <t>N1</t>
  </si>
  <si>
    <t>N2</t>
  </si>
  <si>
    <t>a</t>
  </si>
  <si>
    <t>N3</t>
  </si>
  <si>
    <r>
      <t>x</t>
    </r>
    <r>
      <rPr>
        <vertAlign val="superscript"/>
        <sz val="10"/>
        <rFont val="Arial"/>
        <family val="2"/>
      </rPr>
      <t>3</t>
    </r>
  </si>
  <si>
    <t>+</t>
  </si>
  <si>
    <r>
      <t>x</t>
    </r>
    <r>
      <rPr>
        <vertAlign val="superscript"/>
        <sz val="10"/>
        <rFont val="Arial"/>
        <family val="2"/>
      </rPr>
      <t>2</t>
    </r>
  </si>
  <si>
    <t>x</t>
  </si>
  <si>
    <r>
      <t>N</t>
    </r>
    <r>
      <rPr>
        <vertAlign val="subscript"/>
        <sz val="14"/>
        <rFont val="Arial"/>
        <family val="2"/>
      </rPr>
      <t>1</t>
    </r>
    <r>
      <rPr>
        <sz val="14"/>
        <rFont val="Arial"/>
        <family val="2"/>
      </rPr>
      <t>(</t>
    </r>
  </si>
  <si>
    <t>)</t>
  </si>
  <si>
    <r>
      <t>N</t>
    </r>
    <r>
      <rPr>
        <vertAlign val="subscript"/>
        <sz val="14"/>
        <rFont val="Arial"/>
        <family val="2"/>
      </rPr>
      <t>2</t>
    </r>
    <r>
      <rPr>
        <sz val="14"/>
        <rFont val="Arial"/>
        <family val="2"/>
      </rPr>
      <t>(</t>
    </r>
  </si>
  <si>
    <t>a) Berechne die Nullstellen der Funktion</t>
  </si>
  <si>
    <t>f ' ( x ) =</t>
  </si>
  <si>
    <t>f ( x ) =</t>
  </si>
  <si>
    <t xml:space="preserve">f ' ( x ) </t>
  </si>
  <si>
    <t>nach</t>
  </si>
  <si>
    <t xml:space="preserve">    Es liegt ein Vorzeichenwechsel der Ableitungsfunktion von </t>
  </si>
  <si>
    <t>vor.</t>
  </si>
  <si>
    <t>+/-</t>
  </si>
  <si>
    <t>Max/Min</t>
  </si>
  <si>
    <t>H/T</t>
  </si>
  <si>
    <t>(</t>
  </si>
  <si>
    <t>-</t>
  </si>
  <si>
    <t>=</t>
  </si>
  <si>
    <t>Kurvendiskussion</t>
  </si>
  <si>
    <t>Ist das Ergebnis richtig wechselt das Feld die Farbe von rot nach grün.</t>
  </si>
  <si>
    <t>&lt; / &gt;</t>
  </si>
  <si>
    <t xml:space="preserve">Werden in ein Feld keine Zahlen eingetragen, so geben die blauen Zeichen </t>
  </si>
  <si>
    <t>über dem Feld einen Hinweis welche Einträge erwartet werden.</t>
  </si>
  <si>
    <t>© Otto Fell Gymnasium Walldorf</t>
  </si>
  <si>
    <t xml:space="preserve">f ( x ) </t>
  </si>
  <si>
    <t xml:space="preserve">für x </t>
  </si>
  <si>
    <t>f '' ( x ) =</t>
  </si>
  <si>
    <t>x +</t>
  </si>
  <si>
    <t>n1</t>
  </si>
  <si>
    <t>n2</t>
  </si>
  <si>
    <t>n3</t>
  </si>
  <si>
    <t>Zur Darstellung des Graphen kann ein Applet aufgerufen werden.</t>
  </si>
  <si>
    <t>Gebrochenrationaler Funktionen</t>
  </si>
  <si>
    <t>Aufgabe</t>
  </si>
  <si>
    <t>b) Untersuche die Funktion auf Extrema.</t>
  </si>
  <si>
    <t>Bilde zunächst die Ableitungsfunktion. Zerlege dazu die Funktion in eine Summe von Quotienten</t>
  </si>
  <si>
    <r>
      <t xml:space="preserve">Notwendige Bedingung </t>
    </r>
    <r>
      <rPr>
        <sz val="14"/>
        <rFont val="Arial"/>
        <family val="2"/>
      </rPr>
      <t xml:space="preserve">   f ' ( x ) = 0</t>
    </r>
  </si>
  <si>
    <t xml:space="preserve">Bringe f ' (x) auf den Hauptnenner. </t>
  </si>
  <si>
    <t>Für eine Nullstelle muss das Zählerpolynom 0 und der Nenner an dieser Stelle ungleich 0 sein.</t>
  </si>
  <si>
    <r>
      <t>x</t>
    </r>
    <r>
      <rPr>
        <vertAlign val="subscript"/>
        <sz val="10"/>
        <rFont val="Arial"/>
        <family val="2"/>
      </rPr>
      <t xml:space="preserve">E </t>
    </r>
    <r>
      <rPr>
        <sz val="10"/>
        <rFont val="Arial"/>
        <family val="2"/>
      </rPr>
      <t>=</t>
    </r>
  </si>
  <si>
    <r>
      <t xml:space="preserve">für x &lt; x </t>
    </r>
    <r>
      <rPr>
        <vertAlign val="subscript"/>
        <sz val="12"/>
        <rFont val="Arial"/>
        <family val="2"/>
      </rPr>
      <t xml:space="preserve">E </t>
    </r>
    <r>
      <rPr>
        <sz val="12"/>
        <rFont val="Arial"/>
        <family val="2"/>
      </rPr>
      <t xml:space="preserve"> und</t>
    </r>
    <r>
      <rPr>
        <sz val="10"/>
        <rFont val="Arial"/>
      </rPr>
      <t xml:space="preserve"> </t>
    </r>
  </si>
  <si>
    <r>
      <t xml:space="preserve">für x </t>
    </r>
    <r>
      <rPr>
        <vertAlign val="subscript"/>
        <sz val="12"/>
        <rFont val="Arial"/>
        <family val="2"/>
      </rPr>
      <t xml:space="preserve">E </t>
    </r>
    <r>
      <rPr>
        <sz val="12"/>
        <rFont val="Arial"/>
        <family val="2"/>
      </rPr>
      <t xml:space="preserve"> &lt; x </t>
    </r>
  </si>
  <si>
    <t>Runde auf die 3. Dezimale</t>
  </si>
  <si>
    <r>
      <t xml:space="preserve">Trage das </t>
    </r>
    <r>
      <rPr>
        <sz val="12"/>
        <color indexed="12"/>
        <rFont val="Arial"/>
      </rPr>
      <t>&lt;</t>
    </r>
    <r>
      <rPr>
        <sz val="12"/>
        <rFont val="Arial"/>
      </rPr>
      <t xml:space="preserve"> oder </t>
    </r>
    <r>
      <rPr>
        <sz val="12"/>
        <color indexed="12"/>
        <rFont val="Arial"/>
      </rPr>
      <t>&gt;</t>
    </r>
    <r>
      <rPr>
        <sz val="12"/>
        <rFont val="Arial"/>
      </rPr>
      <t xml:space="preserve"> Zeichen in das entsprechende Feld ein.</t>
    </r>
  </si>
  <si>
    <r>
      <t xml:space="preserve">     An der Stelle X </t>
    </r>
    <r>
      <rPr>
        <vertAlign val="subscript"/>
        <sz val="10"/>
        <rFont val="Arial"/>
        <family val="2"/>
      </rPr>
      <t xml:space="preserve">E </t>
    </r>
    <r>
      <rPr>
        <sz val="10"/>
        <rFont val="Arial"/>
      </rPr>
      <t xml:space="preserve"> befindet sich ein lokales </t>
    </r>
  </si>
  <si>
    <t>c) Untersuche die Funktion auf Wendepunkte.</t>
  </si>
  <si>
    <t>Bilde zunächst die 2. Ableitung der Funktion. Verwende dabei den Summenterm der ersten Ableitung.</t>
  </si>
  <si>
    <t>Es wird dadurch die Quotientenregel vermieden.</t>
  </si>
  <si>
    <r>
      <t xml:space="preserve">Notwendige Bedingung </t>
    </r>
    <r>
      <rPr>
        <sz val="14"/>
        <rFont val="Arial"/>
        <family val="2"/>
      </rPr>
      <t xml:space="preserve">   f '' ( x ) = 0</t>
    </r>
  </si>
  <si>
    <t xml:space="preserve">Bringe f '' (x) auf den Hauptnenner. </t>
  </si>
  <si>
    <t xml:space="preserve">Trage die Koordinaten der Nullstelle der 2. Ableitungsfunktion auf die 3 Dezimale gerundet ein. </t>
  </si>
  <si>
    <r>
      <t>x</t>
    </r>
    <r>
      <rPr>
        <vertAlign val="subscript"/>
        <sz val="10"/>
        <rFont val="Arial"/>
        <family val="2"/>
      </rPr>
      <t xml:space="preserve">W </t>
    </r>
    <r>
      <rPr>
        <sz val="10"/>
        <rFont val="Arial"/>
        <family val="2"/>
      </rPr>
      <t>=</t>
    </r>
  </si>
  <si>
    <r>
      <t>Hinreichende Bedingung:</t>
    </r>
    <r>
      <rPr>
        <sz val="10"/>
        <rFont val="Arial"/>
      </rPr>
      <t xml:space="preserve"> Untersuche, ob ein Vorzeichenwechsel der 2. Ableitungsfunktion an der Stelle x</t>
    </r>
    <r>
      <rPr>
        <vertAlign val="subscript"/>
        <sz val="10"/>
        <rFont val="Arial"/>
        <family val="2"/>
      </rPr>
      <t>w</t>
    </r>
    <r>
      <rPr>
        <sz val="10"/>
        <rFont val="Arial"/>
      </rPr>
      <t xml:space="preserve">  vorliegt.</t>
    </r>
  </si>
  <si>
    <t xml:space="preserve">f '' ( x ) </t>
  </si>
  <si>
    <t xml:space="preserve">f ''( x ) </t>
  </si>
  <si>
    <r>
      <t xml:space="preserve">für x &lt; x </t>
    </r>
    <r>
      <rPr>
        <vertAlign val="subscript"/>
        <sz val="12"/>
        <rFont val="Arial"/>
        <family val="2"/>
      </rPr>
      <t xml:space="preserve">W </t>
    </r>
    <r>
      <rPr>
        <sz val="12"/>
        <rFont val="Arial"/>
        <family val="2"/>
      </rPr>
      <t xml:space="preserve"> und</t>
    </r>
    <r>
      <rPr>
        <sz val="10"/>
        <rFont val="Arial"/>
      </rPr>
      <t xml:space="preserve"> </t>
    </r>
  </si>
  <si>
    <r>
      <t>für x</t>
    </r>
    <r>
      <rPr>
        <vertAlign val="subscript"/>
        <sz val="12"/>
        <rFont val="Arial"/>
        <family val="2"/>
      </rPr>
      <t xml:space="preserve"> W </t>
    </r>
    <r>
      <rPr>
        <sz val="12"/>
        <rFont val="Arial"/>
        <family val="2"/>
      </rPr>
      <t xml:space="preserve"> &lt; x </t>
    </r>
  </si>
  <si>
    <t xml:space="preserve">    Es liegt ein Vorzeichenwechsel der 2. Ableitungsfunktion von </t>
  </si>
  <si>
    <r>
      <t>x</t>
    </r>
    <r>
      <rPr>
        <vertAlign val="superscript"/>
        <sz val="10"/>
        <rFont val="Arial"/>
        <family val="2"/>
      </rPr>
      <t>4</t>
    </r>
  </si>
  <si>
    <r>
      <t xml:space="preserve">     An der Stelle X </t>
    </r>
    <r>
      <rPr>
        <vertAlign val="subscript"/>
        <sz val="10"/>
        <rFont val="Arial"/>
        <family val="2"/>
      </rPr>
      <t xml:space="preserve">W </t>
    </r>
    <r>
      <rPr>
        <sz val="10"/>
        <rFont val="Arial"/>
      </rPr>
      <t xml:space="preserve"> befindet sich eine Wendestelle</t>
    </r>
  </si>
  <si>
    <t xml:space="preserve"> W(</t>
  </si>
  <si>
    <t>waagrechte</t>
  </si>
  <si>
    <t>waagrechte/ senkrechte</t>
  </si>
  <si>
    <t>Asymptote mit der Gleichung</t>
  </si>
  <si>
    <t>y / x</t>
  </si>
  <si>
    <t>y</t>
  </si>
  <si>
    <t xml:space="preserve">d) Untersuche das Verhalten der Funktion für </t>
  </si>
  <si>
    <t>Gib den Definitionsbereich an.</t>
  </si>
  <si>
    <r>
      <t>D</t>
    </r>
    <r>
      <rPr>
        <vertAlign val="subscript"/>
        <sz val="16"/>
        <rFont val="Arial"/>
        <family val="2"/>
      </rPr>
      <t xml:space="preserve">f </t>
    </r>
    <r>
      <rPr>
        <sz val="16"/>
        <rFont val="Arial"/>
        <family val="2"/>
      </rPr>
      <t>= R \ {</t>
    </r>
  </si>
  <si>
    <t>}</t>
  </si>
  <si>
    <t>e) Untersuche das Verhalten der Funktion für Annäherung an die Definitionslücke.</t>
  </si>
  <si>
    <t xml:space="preserve"> und  x  &lt;</t>
  </si>
  <si>
    <t xml:space="preserve"> und  x  &gt;</t>
  </si>
  <si>
    <t xml:space="preserve">eine Polstelle </t>
  </si>
  <si>
    <t>mit / ohne</t>
  </si>
  <si>
    <t>ohne</t>
  </si>
  <si>
    <t>Vorzeichenwechsel</t>
  </si>
  <si>
    <t xml:space="preserve">Die Funktion hat eine </t>
  </si>
  <si>
    <t>senkrechte</t>
  </si>
  <si>
    <r>
      <t>t</t>
    </r>
    <r>
      <rPr>
        <vertAlign val="subscript"/>
        <sz val="14"/>
        <rFont val="Arial"/>
        <family val="2"/>
      </rPr>
      <t>w</t>
    </r>
    <r>
      <rPr>
        <sz val="14"/>
        <rFont val="Arial"/>
        <family val="2"/>
      </rPr>
      <t>: y=</t>
    </r>
  </si>
  <si>
    <t>Trage die Nummer einer Aufgabe in das blaue Feld ein.</t>
  </si>
  <si>
    <t>Die gelben Felder werden vorgegeben.</t>
  </si>
  <si>
    <t>Trage die Koordinaten ein. Beginne mit der kleinsten Nullstelle.</t>
  </si>
  <si>
    <t>und leite erst dann ab. Es wird dadurch die Quotientenregel vermieden.</t>
  </si>
  <si>
    <r>
      <t>f)  Bestimme die Gleichung der Tangente im Punkt N</t>
    </r>
    <r>
      <rPr>
        <vertAlign val="subscript"/>
        <sz val="12"/>
        <rFont val="Arial"/>
        <family val="2"/>
      </rPr>
      <t>2</t>
    </r>
    <r>
      <rPr>
        <sz val="12"/>
        <rFont val="Arial"/>
        <family val="2"/>
      </rPr>
      <t>.</t>
    </r>
  </si>
  <si>
    <t>(x -</t>
  </si>
  <si>
    <r>
      <t>)</t>
    </r>
    <r>
      <rPr>
        <vertAlign val="superscript"/>
        <sz val="14"/>
        <rFont val="Arial"/>
        <family val="2"/>
      </rPr>
      <t>2</t>
    </r>
  </si>
  <si>
    <t>Wähle dazu ein passendes Funktionsgerüst aus.</t>
  </si>
  <si>
    <t>bei x=</t>
  </si>
  <si>
    <r>
      <t>)</t>
    </r>
    <r>
      <rPr>
        <vertAlign val="superscript"/>
        <sz val="14"/>
        <rFont val="Arial"/>
        <family val="2"/>
      </rPr>
      <t xml:space="preserve">2  </t>
    </r>
    <r>
      <rPr>
        <sz val="14"/>
        <rFont val="Arial"/>
        <family val="2"/>
      </rPr>
      <t>2</t>
    </r>
  </si>
  <si>
    <r>
      <t>)</t>
    </r>
    <r>
      <rPr>
        <vertAlign val="superscript"/>
        <sz val="14"/>
        <rFont val="Arial"/>
        <family val="2"/>
      </rPr>
      <t>3</t>
    </r>
  </si>
  <si>
    <r>
      <t xml:space="preserve"> </t>
    </r>
    <r>
      <rPr>
        <sz val="14"/>
        <rFont val="Arial"/>
        <family val="2"/>
      </rPr>
      <t xml:space="preserve">f </t>
    </r>
    <r>
      <rPr>
        <sz val="12"/>
        <rFont val="Arial"/>
        <family val="2"/>
      </rPr>
      <t xml:space="preserve"> hat</t>
    </r>
  </si>
  <si>
    <t>Gib jeweils die Funktionsgleichung einer gebrochenrationalen Funktion an, die die geforderten Eigenschaften hat.</t>
  </si>
  <si>
    <t>Erstellen  von</t>
  </si>
  <si>
    <t>gebrochenrationalen Funktionsgleichungen</t>
  </si>
  <si>
    <t>a ( x ) =</t>
  </si>
  <si>
    <t>b( x ) =</t>
  </si>
  <si>
    <t>b(x)</t>
  </si>
  <si>
    <t>a(x)</t>
  </si>
  <si>
    <t>c( x ) =</t>
  </si>
  <si>
    <r>
      <t>(x</t>
    </r>
    <r>
      <rPr>
        <vertAlign val="superscript"/>
        <sz val="14"/>
        <rFont val="Arial"/>
        <family val="2"/>
      </rPr>
      <t>2</t>
    </r>
    <r>
      <rPr>
        <sz val="14"/>
        <rFont val="Arial"/>
        <family val="2"/>
      </rPr>
      <t xml:space="preserve"> -</t>
    </r>
  </si>
  <si>
    <r>
      <t>x</t>
    </r>
    <r>
      <rPr>
        <vertAlign val="superscript"/>
        <sz val="14"/>
        <rFont val="Arial"/>
        <family val="2"/>
      </rPr>
      <t>2</t>
    </r>
    <r>
      <rPr>
        <sz val="14"/>
        <rFont val="Arial"/>
        <family val="2"/>
      </rPr>
      <t xml:space="preserve"> -</t>
    </r>
  </si>
  <si>
    <t>c(x)</t>
  </si>
  <si>
    <r>
      <t>x</t>
    </r>
    <r>
      <rPr>
        <sz val="14"/>
        <rFont val="Arial"/>
        <family val="2"/>
      </rPr>
      <t xml:space="preserve"> -</t>
    </r>
  </si>
  <si>
    <t>d ( x ) =</t>
  </si>
  <si>
    <t>x+</t>
  </si>
  <si>
    <t>d(x)</t>
  </si>
  <si>
    <r>
      <t>)</t>
    </r>
    <r>
      <rPr>
        <vertAlign val="superscript"/>
        <sz val="14"/>
        <rFont val="Arial"/>
        <family val="2"/>
      </rPr>
      <t>2</t>
    </r>
    <r>
      <rPr>
        <sz val="14"/>
        <rFont val="Arial"/>
        <family val="2"/>
      </rPr>
      <t>+</t>
    </r>
  </si>
  <si>
    <t>e( x ) =</t>
  </si>
  <si>
    <t>e(x)</t>
  </si>
  <si>
    <t>f( x ) =</t>
  </si>
  <si>
    <t>f(x)</t>
  </si>
  <si>
    <t xml:space="preserve">Schaubilder Funktionsgleichungen </t>
  </si>
  <si>
    <t>gebrochenrationalen Funktionen zuordnen.</t>
  </si>
  <si>
    <t>Die Grafik zeigt das Schaubild einer dieser Funktionen.</t>
  </si>
  <si>
    <t>Zu dem gezeigten Schaubild gehört die Funktionsgleichung:</t>
  </si>
  <si>
    <t>Trage in das rote Feld den Buchstaben der zugehörigen Gleichung ein.</t>
  </si>
  <si>
    <t>Ist die Eintragung richtig, wird das Feld grün.</t>
  </si>
  <si>
    <r>
      <t>x</t>
    </r>
    <r>
      <rPr>
        <vertAlign val="superscript"/>
        <sz val="14"/>
        <rFont val="Arial"/>
        <family val="2"/>
      </rPr>
      <t>2</t>
    </r>
    <r>
      <rPr>
        <sz val="14"/>
        <rFont val="Arial"/>
        <family val="2"/>
      </rPr>
      <t>+</t>
    </r>
  </si>
  <si>
    <t xml:space="preserve">Beantworte folgende Fragen: </t>
  </si>
  <si>
    <t>Wo hat die Funktion Definitionslücken. Zerlege dazu wenn nötig Zähler und Nenner in Linearfaktoren.</t>
  </si>
  <si>
    <t xml:space="preserve">Liegt an diesen Stellen eine Polstelle vor, dann muss nach dem Kürzen der Linearfaktoren </t>
  </si>
  <si>
    <t>der Nenner 0 und der Zähler an dieser Stelle ungleich 0 sein. -&gt; senkr. Asymptote.</t>
  </si>
  <si>
    <t>Ist die Defintionslücke stetig behebbar dann muss nach dem Kürzen im Nenner der Linearfaktor verschwunden sein.</t>
  </si>
  <si>
    <t>oder ob der Quotient noch mit einem Summanten behaftet ist.</t>
  </si>
  <si>
    <t>Es werden dir 6 verschiedene Funktionsgleichungen gebrochenrationaler Funktionen vorgegeben.</t>
  </si>
  <si>
    <t>Zu beachten ist aber,dass in den Schaubildern die hebbaren Definitionslücken bereits stetig ergänzt sind.</t>
  </si>
  <si>
    <t>Wo hat die Funktion Nullstellen? An dieser Stelle muss der Zähler 0 und der Nenner ungleich 0 sein.</t>
  </si>
  <si>
    <t xml:space="preserve">Welche waagrechte Asymptote hat die Funktion?  Beachte den Grad des Zählers und den Grad des Nenners </t>
  </si>
  <si>
    <t>Die Werte für die anderen Felder müssen berechnet werden.</t>
  </si>
  <si>
    <t xml:space="preserve">Trage die Koordinaten der Nullstelle der Ableitungsfunktion auf die 3. Dezimale gerundet ein. </t>
  </si>
  <si>
    <r>
      <t>Hinreichende Bedingung:</t>
    </r>
    <r>
      <rPr>
        <sz val="10"/>
        <rFont val="Arial"/>
      </rPr>
      <t xml:space="preserve"> Untersuche, ob ein Vorzeichenwechsel der Ableitungsfunktion an der Stelle x</t>
    </r>
    <r>
      <rPr>
        <vertAlign val="subscript"/>
        <sz val="10"/>
        <rFont val="Arial"/>
        <family val="2"/>
      </rPr>
      <t>E</t>
    </r>
    <r>
      <rPr>
        <sz val="10"/>
        <rFont val="Arial"/>
      </rPr>
      <t xml:space="preserve">  vorliegt.</t>
    </r>
  </si>
  <si>
    <t>Die Funktion hat an der Stelle</t>
  </si>
  <si>
    <t>Auswahl:</t>
  </si>
  <si>
    <t>Erstellen von Funktionsgleichungen</t>
  </si>
  <si>
    <t>Zurück zur Auswahl.</t>
  </si>
  <si>
    <t>Zurück zur Auswahl</t>
  </si>
  <si>
    <t>x -</t>
  </si>
  <si>
    <t xml:space="preserve">Trage die Koordinaten ein. </t>
  </si>
  <si>
    <r>
      <t>)</t>
    </r>
    <r>
      <rPr>
        <vertAlign val="superscript"/>
        <sz val="16"/>
        <rFont val="Arial"/>
      </rPr>
      <t>2</t>
    </r>
  </si>
  <si>
    <t>f ( x ) = (</t>
  </si>
  <si>
    <r>
      <t>x</t>
    </r>
    <r>
      <rPr>
        <vertAlign val="superscript"/>
        <sz val="10"/>
        <rFont val="Arial"/>
        <family val="2"/>
      </rPr>
      <t xml:space="preserve"> </t>
    </r>
    <r>
      <rPr>
        <sz val="14"/>
        <rFont val="Arial"/>
        <family val="2"/>
      </rPr>
      <t>-</t>
    </r>
  </si>
  <si>
    <t xml:space="preserve">f ' ( x ) = </t>
  </si>
  <si>
    <t xml:space="preserve">   (</t>
  </si>
  <si>
    <t xml:space="preserve">+ </t>
  </si>
  <si>
    <t xml:space="preserve">)   </t>
  </si>
  <si>
    <t>Bilde zunächst die Ableitungsfunktion indem du Funktionsterm als Produkt schreibst.</t>
  </si>
  <si>
    <t>Und dann zum Ableiten die Produkt und die Kettenregel anwendest.</t>
  </si>
  <si>
    <t>) (</t>
  </si>
  <si>
    <r>
      <t>x</t>
    </r>
    <r>
      <rPr>
        <vertAlign val="superscript"/>
        <sz val="16"/>
        <rFont val="Arial"/>
        <family val="2"/>
      </rPr>
      <t xml:space="preserve"> </t>
    </r>
    <r>
      <rPr>
        <sz val="16"/>
        <rFont val="Arial"/>
        <family val="2"/>
      </rPr>
      <t>-</t>
    </r>
  </si>
  <si>
    <t>x  -</t>
  </si>
  <si>
    <t>Bringe den Funktionsterm auf den Hauptnenner</t>
  </si>
  <si>
    <t xml:space="preserve">) +   </t>
  </si>
  <si>
    <t>und vereinfache den Zähler</t>
  </si>
  <si>
    <t>Behandle nun die Notwendige Bedingung</t>
  </si>
  <si>
    <t>Kurvendiskussion 2</t>
  </si>
  <si>
    <t>Schreibe die 1. Ableitung als Produkt und bilde dann die 2. Ableitung.</t>
  </si>
  <si>
    <t>Zum Ableiten verwende die Produkt und die Kettenregel.</t>
  </si>
  <si>
    <t>f  ' ( x ) = (</t>
  </si>
  <si>
    <t xml:space="preserve">f '' ( x ) = </t>
  </si>
  <si>
    <t>f  ''( x ) =</t>
  </si>
  <si>
    <r>
      <t>für x &lt; x</t>
    </r>
    <r>
      <rPr>
        <vertAlign val="subscript"/>
        <sz val="12"/>
        <rFont val="Arial"/>
        <family val="2"/>
      </rPr>
      <t xml:space="preserve">w </t>
    </r>
    <r>
      <rPr>
        <sz val="12"/>
        <rFont val="Arial"/>
        <family val="2"/>
      </rPr>
      <t xml:space="preserve"> und</t>
    </r>
    <r>
      <rPr>
        <sz val="10"/>
        <rFont val="Arial"/>
      </rPr>
      <t xml:space="preserve"> </t>
    </r>
  </si>
  <si>
    <r>
      <t xml:space="preserve">für x </t>
    </r>
    <r>
      <rPr>
        <vertAlign val="subscript"/>
        <sz val="12"/>
        <rFont val="Arial"/>
        <family val="2"/>
      </rPr>
      <t xml:space="preserve">W </t>
    </r>
    <r>
      <rPr>
        <sz val="12"/>
        <rFont val="Arial"/>
        <family val="2"/>
      </rPr>
      <t xml:space="preserve"> &lt; x </t>
    </r>
  </si>
  <si>
    <r>
      <t xml:space="preserve">     An der Stelle X </t>
    </r>
    <r>
      <rPr>
        <vertAlign val="subscript"/>
        <sz val="10"/>
        <rFont val="Arial"/>
        <family val="2"/>
      </rPr>
      <t>W</t>
    </r>
    <r>
      <rPr>
        <sz val="10"/>
        <rFont val="Arial"/>
      </rPr>
      <t xml:space="preserve"> befindet sich eine Wendestelle</t>
    </r>
  </si>
  <si>
    <t>W(</t>
  </si>
  <si>
    <t>Ändert erst die Farbe, wenn beide Werte</t>
  </si>
  <si>
    <t>richtig eingetragen sind.</t>
  </si>
  <si>
    <t xml:space="preserve"> Asymptote mit der Gleichung</t>
  </si>
  <si>
    <t>Funktionsuntersuchung 1</t>
  </si>
  <si>
    <t>Funktionsuntersuchung 2</t>
  </si>
  <si>
    <t>letzte Bearbeitung 12.1.11</t>
  </si>
</sst>
</file>

<file path=xl/styles.xml><?xml version="1.0" encoding="utf-8"?>
<styleSheet xmlns="http://schemas.openxmlformats.org/spreadsheetml/2006/main">
  <numFmts count="3">
    <numFmt numFmtId="164" formatCode="0.000"/>
    <numFmt numFmtId="165" formatCode="0.00000"/>
    <numFmt numFmtId="166" formatCode="0.0"/>
  </numFmts>
  <fonts count="46">
    <font>
      <sz val="10"/>
      <name val="Arial"/>
    </font>
    <font>
      <sz val="12"/>
      <name val="Arial"/>
      <family val="2"/>
    </font>
    <font>
      <vertAlign val="superscript"/>
      <sz val="10"/>
      <name val="Arial"/>
      <family val="2"/>
    </font>
    <font>
      <sz val="14"/>
      <name val="Arial"/>
      <family val="2"/>
    </font>
    <font>
      <vertAlign val="subscript"/>
      <sz val="10"/>
      <name val="Arial"/>
      <family val="2"/>
    </font>
    <font>
      <sz val="10"/>
      <name val="Arial"/>
      <family val="2"/>
    </font>
    <font>
      <vertAlign val="subscript"/>
      <sz val="14"/>
      <name val="Arial"/>
      <family val="2"/>
    </font>
    <font>
      <vertAlign val="subscript"/>
      <sz val="12"/>
      <name val="Arial"/>
      <family val="2"/>
    </font>
    <font>
      <sz val="10"/>
      <color indexed="10"/>
      <name val="Arial"/>
      <family val="2"/>
    </font>
    <font>
      <sz val="10"/>
      <color indexed="9"/>
      <name val="Arial"/>
      <family val="2"/>
    </font>
    <font>
      <sz val="12"/>
      <color indexed="9"/>
      <name val="Arial"/>
      <family val="2"/>
    </font>
    <font>
      <sz val="20"/>
      <name val="Arial"/>
      <family val="2"/>
    </font>
    <font>
      <sz val="12"/>
      <color indexed="12"/>
      <name val="Arial"/>
      <family val="2"/>
    </font>
    <font>
      <sz val="10"/>
      <color indexed="12"/>
      <name val="Arial"/>
      <family val="2"/>
    </font>
    <font>
      <sz val="10"/>
      <color indexed="18"/>
      <name val="Arial"/>
      <family val="2"/>
    </font>
    <font>
      <sz val="10"/>
      <color indexed="10"/>
      <name val="Arial"/>
    </font>
    <font>
      <sz val="10"/>
      <color indexed="9"/>
      <name val="Arial"/>
    </font>
    <font>
      <u/>
      <sz val="10"/>
      <color indexed="12"/>
      <name val="Arial"/>
    </font>
    <font>
      <sz val="16"/>
      <name val="Arial"/>
      <family val="2"/>
    </font>
    <font>
      <sz val="18"/>
      <name val="Arial"/>
    </font>
    <font>
      <sz val="14"/>
      <color indexed="10"/>
      <name val="Arial"/>
      <family val="2"/>
    </font>
    <font>
      <sz val="11"/>
      <name val="Arial"/>
      <family val="2"/>
    </font>
    <font>
      <sz val="12"/>
      <name val="Arial"/>
    </font>
    <font>
      <sz val="12"/>
      <color indexed="12"/>
      <name val="Arial"/>
    </font>
    <font>
      <sz val="14"/>
      <name val="Arial"/>
    </font>
    <font>
      <vertAlign val="subscript"/>
      <sz val="16"/>
      <name val="Arial"/>
      <family val="2"/>
    </font>
    <font>
      <sz val="16"/>
      <name val="Arial"/>
    </font>
    <font>
      <sz val="11"/>
      <name val="Arial"/>
    </font>
    <font>
      <sz val="14"/>
      <color indexed="10"/>
      <name val="Arial"/>
    </font>
    <font>
      <sz val="12"/>
      <color indexed="9"/>
      <name val="Arial"/>
    </font>
    <font>
      <sz val="8"/>
      <name val="Arial"/>
    </font>
    <font>
      <vertAlign val="superscript"/>
      <sz val="14"/>
      <name val="Arial"/>
      <family val="2"/>
    </font>
    <font>
      <sz val="14"/>
      <color indexed="9"/>
      <name val="Arial"/>
    </font>
    <font>
      <sz val="10"/>
      <color indexed="14"/>
      <name val="Arial"/>
    </font>
    <font>
      <u/>
      <sz val="10"/>
      <color indexed="10"/>
      <name val="Arial"/>
    </font>
    <font>
      <u/>
      <sz val="10"/>
      <color indexed="48"/>
      <name val="Arial"/>
    </font>
    <font>
      <sz val="10"/>
      <color indexed="48"/>
      <name val="Arial"/>
    </font>
    <font>
      <vertAlign val="superscript"/>
      <sz val="16"/>
      <name val="Arial"/>
    </font>
    <font>
      <sz val="20"/>
      <name val="Arial"/>
    </font>
    <font>
      <vertAlign val="superscript"/>
      <sz val="16"/>
      <name val="Arial"/>
      <family val="2"/>
    </font>
    <font>
      <sz val="12"/>
      <color indexed="48"/>
      <name val="Arial"/>
      <family val="2"/>
    </font>
    <font>
      <sz val="10"/>
      <color rgb="FFFF0000"/>
      <name val="Arial"/>
      <family val="2"/>
    </font>
    <font>
      <sz val="10"/>
      <color rgb="FF0070C0"/>
      <name val="Arial"/>
      <family val="2"/>
    </font>
    <font>
      <sz val="10"/>
      <color theme="0"/>
      <name val="Arial"/>
      <family val="2"/>
    </font>
    <font>
      <sz val="12"/>
      <color theme="0"/>
      <name val="Arial"/>
      <family val="2"/>
    </font>
    <font>
      <sz val="14"/>
      <color theme="0"/>
      <name val="Arial"/>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s>
  <borders count="1">
    <border>
      <left/>
      <right/>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41">
    <xf numFmtId="0" fontId="0" fillId="0" borderId="0" xfId="0"/>
    <xf numFmtId="0" fontId="3" fillId="0" borderId="0" xfId="0" applyFont="1" applyAlignment="1">
      <alignment horizontal="center"/>
    </xf>
    <xf numFmtId="0" fontId="3" fillId="0" borderId="0" xfId="0" applyFont="1" applyAlignment="1">
      <alignment horizontal="left"/>
    </xf>
    <xf numFmtId="0" fontId="0" fillId="2" borderId="0" xfId="0" applyFill="1"/>
    <xf numFmtId="0" fontId="3" fillId="2" borderId="0" xfId="0" applyFont="1" applyFill="1" applyAlignment="1">
      <alignment horizontal="right"/>
    </xf>
    <xf numFmtId="0" fontId="3" fillId="2" borderId="0" xfId="0" applyFont="1" applyFill="1" applyAlignment="1">
      <alignment horizontal="center"/>
    </xf>
    <xf numFmtId="0" fontId="0" fillId="2" borderId="0" xfId="0" applyFill="1" applyAlignment="1">
      <alignment horizontal="right"/>
    </xf>
    <xf numFmtId="0" fontId="3" fillId="2" borderId="0" xfId="0" applyFont="1" applyFill="1" applyAlignment="1">
      <alignment horizontal="left"/>
    </xf>
    <xf numFmtId="0" fontId="8" fillId="2" borderId="0" xfId="0" applyFont="1" applyFill="1"/>
    <xf numFmtId="0" fontId="1" fillId="2" borderId="0" xfId="0" applyFont="1" applyFill="1"/>
    <xf numFmtId="0" fontId="9" fillId="2" borderId="0" xfId="0" applyFont="1" applyFill="1"/>
    <xf numFmtId="0" fontId="11" fillId="2" borderId="0" xfId="0" applyFont="1" applyFill="1"/>
    <xf numFmtId="0" fontId="12" fillId="2" borderId="0" xfId="0" quotePrefix="1" applyFont="1" applyFill="1" applyAlignment="1">
      <alignment horizontal="center"/>
    </xf>
    <xf numFmtId="0" fontId="13" fillId="2" borderId="0" xfId="0" applyFont="1" applyFill="1" applyAlignment="1">
      <alignment horizontal="left"/>
    </xf>
    <xf numFmtId="0" fontId="13" fillId="2" borderId="0" xfId="0" applyFont="1" applyFill="1"/>
    <xf numFmtId="0" fontId="3" fillId="0" borderId="0" xfId="0" applyFont="1" applyAlignment="1" applyProtection="1">
      <alignment horizontal="center" shrinkToFit="1"/>
      <protection locked="0"/>
    </xf>
    <xf numFmtId="0" fontId="1" fillId="2" borderId="0" xfId="0" applyFont="1" applyFill="1" applyBorder="1" applyAlignment="1">
      <alignment horizontal="right"/>
    </xf>
    <xf numFmtId="0" fontId="0" fillId="2" borderId="0" xfId="0" applyFill="1" applyBorder="1"/>
    <xf numFmtId="0" fontId="9" fillId="2" borderId="0" xfId="0" applyFont="1" applyFill="1" applyProtection="1">
      <protection locked="0"/>
    </xf>
    <xf numFmtId="0" fontId="14" fillId="2" borderId="0" xfId="0" applyFont="1" applyFill="1"/>
    <xf numFmtId="0" fontId="5" fillId="2" borderId="0" xfId="0" applyFont="1" applyFill="1"/>
    <xf numFmtId="164" fontId="5" fillId="2" borderId="0" xfId="0" applyNumberFormat="1" applyFont="1" applyFill="1" applyAlignment="1" applyProtection="1">
      <alignment shrinkToFit="1"/>
      <protection hidden="1"/>
    </xf>
    <xf numFmtId="0" fontId="0" fillId="2" borderId="0" xfId="0" applyFill="1" applyProtection="1">
      <protection hidden="1"/>
    </xf>
    <xf numFmtId="0" fontId="10" fillId="2" borderId="0" xfId="0" applyFont="1" applyFill="1" applyAlignment="1" applyProtection="1">
      <alignment horizontal="center"/>
      <protection hidden="1"/>
    </xf>
    <xf numFmtId="164" fontId="0" fillId="2" borderId="0" xfId="0" applyNumberFormat="1" applyFill="1" applyAlignment="1" applyProtection="1">
      <alignment horizontal="center" shrinkToFit="1"/>
      <protection hidden="1"/>
    </xf>
    <xf numFmtId="0" fontId="9" fillId="2" borderId="0" xfId="0" applyFont="1" applyFill="1" applyProtection="1">
      <protection hidden="1"/>
    </xf>
    <xf numFmtId="164" fontId="9" fillId="2" borderId="0" xfId="0" applyNumberFormat="1" applyFont="1" applyFill="1" applyAlignment="1" applyProtection="1">
      <alignment shrinkToFit="1"/>
      <protection hidden="1"/>
    </xf>
    <xf numFmtId="0" fontId="9" fillId="2" borderId="0" xfId="0" applyFont="1" applyFill="1" applyAlignment="1" applyProtection="1">
      <alignment horizontal="center"/>
      <protection hidden="1"/>
    </xf>
    <xf numFmtId="0" fontId="1" fillId="2" borderId="0" xfId="0" applyFont="1" applyFill="1" applyAlignment="1">
      <alignment horizontal="center"/>
    </xf>
    <xf numFmtId="0" fontId="3" fillId="2" borderId="0" xfId="0" applyFont="1" applyFill="1" applyAlignment="1" applyProtection="1">
      <alignment horizontal="center" shrinkToFit="1"/>
    </xf>
    <xf numFmtId="164" fontId="13" fillId="2" borderId="0" xfId="0" applyNumberFormat="1" applyFont="1" applyFill="1" applyAlignment="1" applyProtection="1">
      <alignment shrinkToFit="1"/>
      <protection hidden="1"/>
    </xf>
    <xf numFmtId="164" fontId="8" fillId="2" borderId="0" xfId="0" applyNumberFormat="1" applyFont="1" applyFill="1" applyAlignment="1" applyProtection="1">
      <alignment shrinkToFit="1"/>
      <protection hidden="1"/>
    </xf>
    <xf numFmtId="0" fontId="15" fillId="2" borderId="0" xfId="0" applyFont="1" applyFill="1"/>
    <xf numFmtId="0" fontId="0" fillId="2" borderId="0" xfId="0" applyFill="1" applyAlignment="1" applyProtection="1">
      <alignment horizontal="center"/>
      <protection hidden="1"/>
    </xf>
    <xf numFmtId="0" fontId="16" fillId="2" borderId="0" xfId="0" applyFont="1" applyFill="1"/>
    <xf numFmtId="0" fontId="3" fillId="2" borderId="0" xfId="0" applyFont="1" applyFill="1" applyAlignment="1" applyProtection="1">
      <alignment horizontal="center"/>
    </xf>
    <xf numFmtId="0" fontId="5" fillId="2" borderId="0" xfId="0" applyFont="1" applyFill="1" applyProtection="1"/>
    <xf numFmtId="0" fontId="0" fillId="2" borderId="0" xfId="0" applyFill="1" applyProtection="1"/>
    <xf numFmtId="164" fontId="5" fillId="2" borderId="0" xfId="0" applyNumberFormat="1" applyFont="1" applyFill="1" applyAlignment="1" applyProtection="1">
      <alignment horizontal="center" shrinkToFit="1"/>
      <protection hidden="1"/>
    </xf>
    <xf numFmtId="0" fontId="9" fillId="2" borderId="0" xfId="0" applyFont="1" applyFill="1" applyAlignment="1">
      <alignment horizontal="center"/>
    </xf>
    <xf numFmtId="164" fontId="9" fillId="2" borderId="0" xfId="0" applyNumberFormat="1" applyFont="1" applyFill="1" applyAlignment="1" applyProtection="1">
      <alignment horizontal="center" shrinkToFit="1"/>
      <protection hidden="1"/>
    </xf>
    <xf numFmtId="164" fontId="16" fillId="2" borderId="0" xfId="0" applyNumberFormat="1" applyFont="1" applyFill="1" applyAlignment="1" applyProtection="1">
      <alignment shrinkToFit="1"/>
      <protection hidden="1"/>
    </xf>
    <xf numFmtId="0" fontId="16" fillId="2" borderId="0" xfId="0" applyFont="1" applyFill="1" applyProtection="1">
      <protection hidden="1"/>
    </xf>
    <xf numFmtId="164" fontId="16" fillId="2" borderId="0" xfId="0" applyNumberFormat="1" applyFont="1" applyFill="1" applyProtection="1">
      <protection hidden="1"/>
    </xf>
    <xf numFmtId="0" fontId="16" fillId="2" borderId="0" xfId="0" applyFont="1" applyFill="1" applyAlignment="1">
      <alignment horizontal="center"/>
    </xf>
    <xf numFmtId="164" fontId="16" fillId="2" borderId="0" xfId="0" applyNumberFormat="1" applyFont="1" applyFill="1"/>
    <xf numFmtId="0" fontId="1" fillId="2" borderId="0" xfId="0" applyFont="1" applyFill="1" applyBorder="1" applyAlignment="1">
      <alignment horizontal="left"/>
    </xf>
    <xf numFmtId="0" fontId="15" fillId="2" borderId="0" xfId="0" applyFont="1" applyFill="1" applyAlignment="1" applyProtection="1">
      <alignment horizontal="center"/>
      <protection hidden="1"/>
    </xf>
    <xf numFmtId="0" fontId="18" fillId="2" borderId="0" xfId="0" applyFont="1" applyFill="1" applyAlignment="1">
      <alignment horizontal="left"/>
    </xf>
    <xf numFmtId="0" fontId="18" fillId="2" borderId="0" xfId="0" applyFont="1" applyFill="1" applyAlignment="1">
      <alignment horizontal="left" vertical="center"/>
    </xf>
    <xf numFmtId="0" fontId="20" fillId="2" borderId="0" xfId="0" applyFont="1" applyFill="1"/>
    <xf numFmtId="0" fontId="21" fillId="2" borderId="0" xfId="0" applyFont="1" applyFill="1"/>
    <xf numFmtId="0" fontId="22" fillId="2" borderId="0" xfId="0" applyFont="1" applyFill="1"/>
    <xf numFmtId="0" fontId="8" fillId="2" borderId="0" xfId="0" applyFont="1" applyFill="1" applyProtection="1">
      <protection hidden="1"/>
    </xf>
    <xf numFmtId="0" fontId="0" fillId="2" borderId="0" xfId="0" applyNumberFormat="1" applyFill="1" applyAlignment="1" applyProtection="1">
      <alignment shrinkToFit="1"/>
      <protection hidden="1"/>
    </xf>
    <xf numFmtId="49" fontId="3" fillId="0" borderId="0" xfId="0" applyNumberFormat="1" applyFont="1" applyAlignment="1" applyProtection="1">
      <alignment horizontal="center" shrinkToFit="1"/>
      <protection locked="0"/>
    </xf>
    <xf numFmtId="49" fontId="24" fillId="2" borderId="0" xfId="0" applyNumberFormat="1" applyFont="1" applyFill="1" applyAlignment="1">
      <alignment horizontal="center"/>
    </xf>
    <xf numFmtId="164" fontId="3" fillId="0" borderId="0" xfId="0" applyNumberFormat="1" applyFont="1" applyAlignment="1" applyProtection="1">
      <alignment horizontal="center" shrinkToFit="1"/>
      <protection locked="0"/>
    </xf>
    <xf numFmtId="0" fontId="18" fillId="2" borderId="0" xfId="0" applyFont="1" applyFill="1"/>
    <xf numFmtId="0" fontId="26" fillId="2" borderId="0" xfId="0" applyFont="1" applyFill="1"/>
    <xf numFmtId="0" fontId="5" fillId="2" borderId="0" xfId="0" applyNumberFormat="1" applyFont="1" applyFill="1" applyAlignment="1" applyProtection="1">
      <alignment horizontal="center" shrinkToFit="1"/>
      <protection hidden="1"/>
    </xf>
    <xf numFmtId="0" fontId="27" fillId="2" borderId="0" xfId="0" applyFont="1" applyFill="1"/>
    <xf numFmtId="0" fontId="27" fillId="0" borderId="0" xfId="0" applyFont="1"/>
    <xf numFmtId="0" fontId="28" fillId="2" borderId="0" xfId="0" applyFont="1" applyFill="1" applyAlignment="1" applyProtection="1">
      <alignment horizontal="center" shrinkToFit="1"/>
      <protection hidden="1"/>
    </xf>
    <xf numFmtId="0" fontId="28" fillId="2" borderId="0" xfId="0" applyFont="1" applyFill="1" applyAlignment="1">
      <alignment horizontal="center"/>
    </xf>
    <xf numFmtId="0" fontId="28" fillId="2" borderId="0" xfId="0" quotePrefix="1" applyFont="1" applyFill="1" applyAlignment="1">
      <alignment horizontal="center"/>
    </xf>
    <xf numFmtId="0" fontId="28" fillId="2" borderId="0" xfId="0" applyFont="1" applyFill="1" applyAlignment="1" applyProtection="1">
      <alignment horizontal="center" shrinkToFit="1"/>
    </xf>
    <xf numFmtId="0" fontId="17" fillId="2" borderId="0" xfId="1" applyFont="1" applyFill="1" applyAlignment="1" applyProtection="1">
      <protection locked="0"/>
    </xf>
    <xf numFmtId="0" fontId="3" fillId="3" borderId="0" xfId="0" applyFont="1" applyFill="1" applyAlignment="1">
      <alignment horizontal="center" shrinkToFit="1"/>
    </xf>
    <xf numFmtId="0" fontId="0" fillId="2" borderId="0" xfId="0" applyFill="1" applyProtection="1">
      <protection locked="0"/>
    </xf>
    <xf numFmtId="0" fontId="22" fillId="4" borderId="0" xfId="0" applyFont="1" applyFill="1" applyAlignment="1" applyProtection="1">
      <alignment horizontal="center"/>
      <protection locked="0"/>
    </xf>
    <xf numFmtId="0" fontId="3" fillId="5" borderId="0" xfId="0" applyFont="1" applyFill="1" applyAlignment="1" applyProtection="1">
      <alignment horizontal="center" shrinkToFit="1"/>
      <protection locked="0"/>
    </xf>
    <xf numFmtId="0" fontId="9" fillId="2" borderId="0" xfId="0" applyNumberFormat="1" applyFont="1" applyFill="1" applyAlignment="1" applyProtection="1">
      <alignment horizontal="center" shrinkToFit="1"/>
      <protection hidden="1"/>
    </xf>
    <xf numFmtId="0" fontId="16" fillId="2" borderId="0" xfId="0" applyFont="1" applyFill="1" applyAlignment="1" applyProtection="1">
      <alignment horizontal="center"/>
      <protection hidden="1"/>
    </xf>
    <xf numFmtId="0" fontId="9" fillId="2" borderId="0" xfId="0" applyNumberFormat="1" applyFont="1" applyFill="1" applyAlignment="1" applyProtection="1">
      <alignment shrinkToFit="1"/>
      <protection hidden="1"/>
    </xf>
    <xf numFmtId="0" fontId="29" fillId="2" borderId="0" xfId="0" applyFont="1" applyFill="1" applyAlignment="1" applyProtection="1">
      <alignment horizontal="center"/>
      <protection hidden="1"/>
    </xf>
    <xf numFmtId="164" fontId="9" fillId="2" borderId="0" xfId="0" applyNumberFormat="1" applyFont="1" applyFill="1" applyAlignment="1" applyProtection="1">
      <alignment horizontal="center"/>
      <protection hidden="1"/>
    </xf>
    <xf numFmtId="164" fontId="16" fillId="2" borderId="0" xfId="0" applyNumberFormat="1" applyFont="1" applyFill="1" applyAlignment="1" applyProtection="1">
      <alignment horizontal="center"/>
      <protection hidden="1"/>
    </xf>
    <xf numFmtId="165" fontId="16" fillId="2" borderId="0" xfId="0" applyNumberFormat="1" applyFont="1" applyFill="1" applyAlignment="1" applyProtection="1">
      <alignment shrinkToFit="1"/>
      <protection hidden="1"/>
    </xf>
    <xf numFmtId="0" fontId="16" fillId="2" borderId="0" xfId="0" applyNumberFormat="1" applyFont="1" applyFill="1" applyAlignment="1" applyProtection="1">
      <alignment shrinkToFit="1"/>
      <protection hidden="1"/>
    </xf>
    <xf numFmtId="0" fontId="16" fillId="2" borderId="0" xfId="0" applyFont="1" applyFill="1" applyAlignment="1" applyProtection="1">
      <alignment horizontal="center"/>
    </xf>
    <xf numFmtId="0" fontId="3" fillId="2" borderId="0" xfId="0" applyFont="1" applyFill="1"/>
    <xf numFmtId="0" fontId="15" fillId="2" borderId="0" xfId="0" applyFont="1" applyFill="1" applyAlignment="1">
      <alignment horizontal="right"/>
    </xf>
    <xf numFmtId="0" fontId="1" fillId="3" borderId="0" xfId="0" applyFont="1" applyFill="1" applyBorder="1" applyAlignment="1">
      <alignment horizontal="center"/>
    </xf>
    <xf numFmtId="0" fontId="1" fillId="2" borderId="0" xfId="0" applyFont="1" applyFill="1" applyBorder="1" applyAlignment="1">
      <alignment horizontal="center"/>
    </xf>
    <xf numFmtId="0" fontId="22" fillId="2" borderId="0" xfId="0" applyFont="1" applyFill="1" applyAlignment="1">
      <alignment horizontal="right"/>
    </xf>
    <xf numFmtId="0" fontId="32" fillId="2" borderId="0" xfId="0" applyFont="1" applyFill="1" applyAlignment="1">
      <alignment horizontal="center"/>
    </xf>
    <xf numFmtId="0" fontId="33" fillId="2" borderId="0" xfId="0" applyFont="1" applyFill="1"/>
    <xf numFmtId="0" fontId="24" fillId="3" borderId="0" xfId="0" applyFont="1" applyFill="1" applyAlignment="1">
      <alignment horizontal="center"/>
    </xf>
    <xf numFmtId="0" fontId="24" fillId="2" borderId="0" xfId="0" applyFont="1" applyFill="1" applyAlignment="1">
      <alignment horizontal="right"/>
    </xf>
    <xf numFmtId="0" fontId="22" fillId="2" borderId="0" xfId="0" applyFont="1" applyFill="1" applyAlignment="1" applyProtection="1">
      <alignment horizontal="center"/>
      <protection hidden="1"/>
    </xf>
    <xf numFmtId="166" fontId="16" fillId="2" borderId="0" xfId="0" applyNumberFormat="1" applyFont="1" applyFill="1" applyAlignment="1">
      <alignment horizontal="center"/>
    </xf>
    <xf numFmtId="2" fontId="16" fillId="2" borderId="0" xfId="0" applyNumberFormat="1" applyFont="1" applyFill="1" applyAlignment="1">
      <alignment horizontal="center"/>
    </xf>
    <xf numFmtId="2" fontId="16" fillId="2" borderId="0" xfId="0" applyNumberFormat="1" applyFont="1" applyFill="1"/>
    <xf numFmtId="0" fontId="10" fillId="2" borderId="0" xfId="0" applyFont="1" applyFill="1" applyBorder="1" applyAlignment="1">
      <alignment horizontal="left"/>
    </xf>
    <xf numFmtId="49" fontId="1" fillId="6" borderId="0" xfId="0" applyNumberFormat="1" applyFont="1" applyFill="1" applyBorder="1" applyAlignment="1" applyProtection="1">
      <alignment horizontal="center"/>
      <protection locked="0"/>
    </xf>
    <xf numFmtId="0" fontId="13" fillId="2" borderId="0" xfId="0" applyFont="1" applyFill="1" applyAlignment="1">
      <alignment horizontal="center"/>
    </xf>
    <xf numFmtId="0" fontId="5" fillId="2" borderId="0" xfId="0" applyFont="1" applyFill="1" applyAlignment="1">
      <alignment horizontal="right"/>
    </xf>
    <xf numFmtId="0" fontId="17" fillId="2" borderId="0" xfId="1" applyFill="1" applyAlignment="1" applyProtection="1">
      <protection locked="0"/>
    </xf>
    <xf numFmtId="0" fontId="15" fillId="2" borderId="0" xfId="0" applyFont="1" applyFill="1" applyProtection="1"/>
    <xf numFmtId="0" fontId="35" fillId="2" borderId="0" xfId="1" applyFont="1" applyFill="1" applyAlignment="1" applyProtection="1">
      <protection locked="0"/>
    </xf>
    <xf numFmtId="0" fontId="35" fillId="2" borderId="0" xfId="1" applyFont="1" applyFill="1" applyAlignment="1" applyProtection="1"/>
    <xf numFmtId="0" fontId="36" fillId="2" borderId="0" xfId="0" applyFont="1" applyFill="1"/>
    <xf numFmtId="0" fontId="17" fillId="2" borderId="0" xfId="1" applyFont="1" applyFill="1" applyAlignment="1" applyProtection="1"/>
    <xf numFmtId="0" fontId="34" fillId="2" borderId="0" xfId="1" applyFont="1" applyFill="1" applyAlignment="1" applyProtection="1"/>
    <xf numFmtId="0" fontId="22" fillId="2" borderId="0" xfId="1" applyFont="1" applyFill="1" applyAlignment="1" applyProtection="1"/>
    <xf numFmtId="0" fontId="16" fillId="2" borderId="0" xfId="0" applyFont="1" applyFill="1" applyProtection="1"/>
    <xf numFmtId="0" fontId="17" fillId="0" borderId="0" xfId="1" applyAlignment="1" applyProtection="1">
      <protection locked="0"/>
    </xf>
    <xf numFmtId="0" fontId="34" fillId="2" borderId="0" xfId="1" applyFont="1" applyFill="1" applyAlignment="1" applyProtection="1">
      <protection locked="0"/>
    </xf>
    <xf numFmtId="0" fontId="15" fillId="2" borderId="0" xfId="0" applyFont="1" applyFill="1" applyAlignment="1">
      <alignment horizontal="center"/>
    </xf>
    <xf numFmtId="0" fontId="26" fillId="2" borderId="0" xfId="0" applyFont="1" applyFill="1" applyAlignment="1">
      <alignment horizontal="right"/>
    </xf>
    <xf numFmtId="0" fontId="26" fillId="2" borderId="0" xfId="0" applyFont="1" applyFill="1" applyAlignment="1">
      <alignment horizontal="left"/>
    </xf>
    <xf numFmtId="0" fontId="3" fillId="5" borderId="0" xfId="0" applyFont="1" applyFill="1" applyAlignment="1" applyProtection="1">
      <alignment horizontal="left" shrinkToFit="1"/>
      <protection locked="0"/>
    </xf>
    <xf numFmtId="0" fontId="11" fillId="2" borderId="0" xfId="0" applyFont="1" applyFill="1" applyAlignment="1">
      <alignment horizontal="center"/>
    </xf>
    <xf numFmtId="0" fontId="11" fillId="2" borderId="0" xfId="0" applyFont="1" applyFill="1" applyAlignment="1">
      <alignment horizontal="right"/>
    </xf>
    <xf numFmtId="0" fontId="11" fillId="2" borderId="0" xfId="0" applyFont="1" applyFill="1" applyAlignment="1"/>
    <xf numFmtId="0" fontId="38" fillId="2" borderId="0" xfId="0" applyFont="1" applyFill="1" applyAlignment="1">
      <alignment horizontal="center"/>
    </xf>
    <xf numFmtId="0" fontId="38" fillId="2" borderId="0" xfId="0" applyFont="1" applyFill="1" applyAlignment="1">
      <alignment horizontal="left"/>
    </xf>
    <xf numFmtId="0" fontId="38" fillId="2" borderId="0" xfId="0" applyFont="1" applyFill="1" applyAlignment="1">
      <alignment horizontal="right"/>
    </xf>
    <xf numFmtId="0" fontId="3" fillId="2" borderId="0" xfId="0" quotePrefix="1" applyFont="1" applyFill="1" applyAlignment="1">
      <alignment horizontal="left"/>
    </xf>
    <xf numFmtId="0" fontId="18" fillId="2" borderId="0" xfId="0" applyFont="1" applyFill="1" applyAlignment="1">
      <alignment horizontal="center"/>
    </xf>
    <xf numFmtId="0" fontId="18" fillId="2" borderId="0" xfId="0" quotePrefix="1" applyFont="1" applyFill="1" applyAlignment="1">
      <alignment horizontal="center"/>
    </xf>
    <xf numFmtId="0" fontId="16" fillId="0" borderId="0" xfId="0" applyFont="1"/>
    <xf numFmtId="0" fontId="3" fillId="0" borderId="0" xfId="0" applyNumberFormat="1" applyFont="1" applyAlignment="1" applyProtection="1">
      <alignment horizontal="center" shrinkToFit="1"/>
      <protection locked="0"/>
    </xf>
    <xf numFmtId="0" fontId="0" fillId="2" borderId="0" xfId="0" applyNumberFormat="1" applyFill="1" applyAlignment="1" applyProtection="1">
      <alignment horizontal="center" shrinkToFit="1"/>
      <protection hidden="1"/>
    </xf>
    <xf numFmtId="0" fontId="13" fillId="2" borderId="0" xfId="0" applyFont="1" applyFill="1" applyProtection="1">
      <protection locked="0"/>
    </xf>
    <xf numFmtId="0" fontId="0" fillId="2" borderId="0" xfId="0" applyNumberFormat="1" applyFill="1" applyAlignment="1" applyProtection="1">
      <alignment shrinkToFit="1"/>
    </xf>
    <xf numFmtId="0" fontId="40" fillId="2" borderId="0" xfId="0" quotePrefix="1" applyFont="1" applyFill="1" applyAlignment="1">
      <alignment horizontal="center"/>
    </xf>
    <xf numFmtId="0" fontId="13" fillId="2" borderId="0" xfId="0" applyFont="1" applyFill="1" applyAlignment="1">
      <alignment horizontal="center"/>
    </xf>
    <xf numFmtId="49" fontId="3" fillId="0" borderId="0" xfId="0" applyNumberFormat="1" applyFont="1" applyAlignment="1" applyProtection="1">
      <alignment horizontal="center" shrinkToFit="1"/>
      <protection locked="0"/>
    </xf>
    <xf numFmtId="0" fontId="5" fillId="2" borderId="0" xfId="0" applyFont="1" applyFill="1" applyAlignment="1">
      <alignment horizontal="right"/>
    </xf>
    <xf numFmtId="0" fontId="3" fillId="2" borderId="0" xfId="0" applyFont="1" applyFill="1" applyAlignment="1">
      <alignment horizontal="center" vertical="center"/>
    </xf>
    <xf numFmtId="0" fontId="19" fillId="2" borderId="0" xfId="0" applyFont="1" applyFill="1" applyAlignment="1">
      <alignment horizontal="center" vertical="center"/>
    </xf>
    <xf numFmtId="0" fontId="41" fillId="2" borderId="0" xfId="0" applyFont="1" applyFill="1"/>
    <xf numFmtId="0" fontId="42" fillId="2" borderId="0" xfId="0" applyFont="1" applyFill="1"/>
    <xf numFmtId="0" fontId="43" fillId="2" borderId="0" xfId="0" applyFont="1" applyFill="1" applyAlignment="1" applyProtection="1">
      <alignment horizontal="center"/>
    </xf>
    <xf numFmtId="0" fontId="44" fillId="2" borderId="0" xfId="0" applyFont="1" applyFill="1" applyBorder="1" applyAlignment="1">
      <alignment horizontal="left"/>
    </xf>
    <xf numFmtId="0" fontId="43" fillId="2" borderId="0" xfId="0" applyFont="1" applyFill="1"/>
    <xf numFmtId="0" fontId="43" fillId="2" borderId="0" xfId="0" applyFont="1" applyFill="1" applyAlignment="1">
      <alignment horizontal="center"/>
    </xf>
    <xf numFmtId="0" fontId="45" fillId="2" borderId="0" xfId="0" applyFont="1" applyFill="1" applyAlignment="1">
      <alignment horizontal="center"/>
    </xf>
    <xf numFmtId="0" fontId="43" fillId="2" borderId="0" xfId="0" applyFont="1" applyFill="1" applyAlignment="1" applyProtection="1">
      <alignment horizontal="center"/>
      <protection hidden="1"/>
    </xf>
  </cellXfs>
  <cellStyles count="2">
    <cellStyle name="Hyperlink" xfId="1" builtinId="8"/>
    <cellStyle name="Standard" xfId="0" builtinId="0"/>
  </cellStyles>
  <dxfs count="4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9.2307692307692341E-2"/>
          <c:y val="3.1446605261164474E-2"/>
          <c:w val="0.75692307692307714"/>
          <c:h val="0.90566223152153669"/>
        </c:manualLayout>
      </c:layout>
      <c:lineChart>
        <c:grouping val="standard"/>
        <c:ser>
          <c:idx val="1"/>
          <c:order val="0"/>
          <c:tx>
            <c:v>f(x)</c:v>
          </c:tx>
          <c:spPr>
            <a:ln w="38100">
              <a:solidFill>
                <a:srgbClr val="0000FF"/>
              </a:solidFill>
              <a:prstDash val="solid"/>
            </a:ln>
          </c:spPr>
          <c:marker>
            <c:symbol val="none"/>
          </c:marker>
          <c:cat>
            <c:numRef>
              <c:f>'Zuordnung Schaubild-&gt;Gleichung'!$V$45:$V$245</c:f>
              <c:numCache>
                <c:formatCode>0.0</c:formatCode>
                <c:ptCount val="201"/>
                <c:pt idx="0">
                  <c:v>-10</c:v>
                </c:pt>
                <c:pt idx="1">
                  <c:v>-9.9</c:v>
                </c:pt>
                <c:pt idx="2">
                  <c:v>-9.8000000000000007</c:v>
                </c:pt>
                <c:pt idx="3">
                  <c:v>-9.6999999999999993</c:v>
                </c:pt>
                <c:pt idx="4">
                  <c:v>-9.6</c:v>
                </c:pt>
                <c:pt idx="5">
                  <c:v>-9.5</c:v>
                </c:pt>
                <c:pt idx="6">
                  <c:v>-9.4</c:v>
                </c:pt>
                <c:pt idx="7">
                  <c:v>-9.3000000000000007</c:v>
                </c:pt>
                <c:pt idx="8">
                  <c:v>-9.1999999999999993</c:v>
                </c:pt>
                <c:pt idx="9">
                  <c:v>-9.1</c:v>
                </c:pt>
                <c:pt idx="10">
                  <c:v>-9</c:v>
                </c:pt>
                <c:pt idx="11">
                  <c:v>-8.9</c:v>
                </c:pt>
                <c:pt idx="12">
                  <c:v>-8.8000000000000007</c:v>
                </c:pt>
                <c:pt idx="13">
                  <c:v>-8.6999999999999993</c:v>
                </c:pt>
                <c:pt idx="14">
                  <c:v>-8.6</c:v>
                </c:pt>
                <c:pt idx="15">
                  <c:v>-8.5000000000000107</c:v>
                </c:pt>
                <c:pt idx="16">
                  <c:v>-8.4000000000000092</c:v>
                </c:pt>
                <c:pt idx="17">
                  <c:v>-8.3000000000000096</c:v>
                </c:pt>
                <c:pt idx="18">
                  <c:v>-8.2000000000000099</c:v>
                </c:pt>
                <c:pt idx="19">
                  <c:v>-8.1000000000000103</c:v>
                </c:pt>
                <c:pt idx="20">
                  <c:v>-8.0000000000000107</c:v>
                </c:pt>
                <c:pt idx="21">
                  <c:v>-7.9000000000000101</c:v>
                </c:pt>
                <c:pt idx="22">
                  <c:v>-7.8000000000000096</c:v>
                </c:pt>
                <c:pt idx="23">
                  <c:v>-7.7000000000000099</c:v>
                </c:pt>
                <c:pt idx="24">
                  <c:v>-7.6000000000000103</c:v>
                </c:pt>
                <c:pt idx="25">
                  <c:v>-7.5000000000000098</c:v>
                </c:pt>
                <c:pt idx="26">
                  <c:v>-7.4000000000000101</c:v>
                </c:pt>
                <c:pt idx="27">
                  <c:v>-7.3000000000000096</c:v>
                </c:pt>
                <c:pt idx="28">
                  <c:v>-7.2000000000000099</c:v>
                </c:pt>
                <c:pt idx="29">
                  <c:v>-7.1000000000000103</c:v>
                </c:pt>
                <c:pt idx="30">
                  <c:v>-7.0000000000000098</c:v>
                </c:pt>
                <c:pt idx="31">
                  <c:v>-6.9000000000000101</c:v>
                </c:pt>
                <c:pt idx="32">
                  <c:v>-6.8000000000000096</c:v>
                </c:pt>
                <c:pt idx="33">
                  <c:v>-6.7000000000000099</c:v>
                </c:pt>
                <c:pt idx="34">
                  <c:v>-6.6000000000000103</c:v>
                </c:pt>
                <c:pt idx="35">
                  <c:v>-6.5000000000000098</c:v>
                </c:pt>
                <c:pt idx="36">
                  <c:v>-6.4000000000000101</c:v>
                </c:pt>
                <c:pt idx="37">
                  <c:v>-6.3000000000000096</c:v>
                </c:pt>
                <c:pt idx="38">
                  <c:v>-6.2000000000000099</c:v>
                </c:pt>
                <c:pt idx="39">
                  <c:v>-6.1000000000000103</c:v>
                </c:pt>
                <c:pt idx="40">
                  <c:v>-6.0000000000000098</c:v>
                </c:pt>
                <c:pt idx="41">
                  <c:v>-5.9000000000000101</c:v>
                </c:pt>
                <c:pt idx="42">
                  <c:v>-5.8000000000000096</c:v>
                </c:pt>
                <c:pt idx="43">
                  <c:v>-5.7000000000000197</c:v>
                </c:pt>
                <c:pt idx="44">
                  <c:v>-5.6000000000000201</c:v>
                </c:pt>
                <c:pt idx="45">
                  <c:v>-5.5000000000000204</c:v>
                </c:pt>
                <c:pt idx="46">
                  <c:v>-5.4000000000000199</c:v>
                </c:pt>
                <c:pt idx="47">
                  <c:v>-5.3000000000000203</c:v>
                </c:pt>
                <c:pt idx="48">
                  <c:v>-5.2000000000000197</c:v>
                </c:pt>
                <c:pt idx="49">
                  <c:v>-5.1000000000000201</c:v>
                </c:pt>
                <c:pt idx="50">
                  <c:v>-5.0000000000000204</c:v>
                </c:pt>
                <c:pt idx="51">
                  <c:v>-4.9000000000000199</c:v>
                </c:pt>
                <c:pt idx="52">
                  <c:v>-4.8000000000000203</c:v>
                </c:pt>
                <c:pt idx="53">
                  <c:v>-4.7000000000000197</c:v>
                </c:pt>
                <c:pt idx="54">
                  <c:v>-4.6000000000000201</c:v>
                </c:pt>
                <c:pt idx="55">
                  <c:v>-4.5000000000000204</c:v>
                </c:pt>
                <c:pt idx="56">
                  <c:v>-4.4000000000000199</c:v>
                </c:pt>
                <c:pt idx="57">
                  <c:v>-4.3000000000000203</c:v>
                </c:pt>
                <c:pt idx="58">
                  <c:v>-4.2000000000000197</c:v>
                </c:pt>
                <c:pt idx="59">
                  <c:v>-4.1000000000000201</c:v>
                </c:pt>
                <c:pt idx="60">
                  <c:v>-4.0000000000000204</c:v>
                </c:pt>
                <c:pt idx="61">
                  <c:v>-3.9000000000000199</c:v>
                </c:pt>
                <c:pt idx="62">
                  <c:v>-3.8000000000000198</c:v>
                </c:pt>
                <c:pt idx="63">
                  <c:v>-3.7000000000000202</c:v>
                </c:pt>
                <c:pt idx="64">
                  <c:v>-3.6000000000000201</c:v>
                </c:pt>
                <c:pt idx="65">
                  <c:v>-3.50000000000002</c:v>
                </c:pt>
                <c:pt idx="66">
                  <c:v>-3.4000000000000199</c:v>
                </c:pt>
                <c:pt idx="67">
                  <c:v>-3.3000000000000198</c:v>
                </c:pt>
                <c:pt idx="68">
                  <c:v>-3.2000000000000202</c:v>
                </c:pt>
                <c:pt idx="69">
                  <c:v>-3.1000000000000201</c:v>
                </c:pt>
                <c:pt idx="70">
                  <c:v>-3.00000000000002</c:v>
                </c:pt>
                <c:pt idx="71">
                  <c:v>-2.9000000000000301</c:v>
                </c:pt>
                <c:pt idx="72">
                  <c:v>-2.80000000000003</c:v>
                </c:pt>
                <c:pt idx="73">
                  <c:v>-2.7000000000000299</c:v>
                </c:pt>
                <c:pt idx="74">
                  <c:v>-2.6000000000000298</c:v>
                </c:pt>
                <c:pt idx="75">
                  <c:v>-2.5000000000000302</c:v>
                </c:pt>
                <c:pt idx="76">
                  <c:v>-2.4000000000000301</c:v>
                </c:pt>
                <c:pt idx="77">
                  <c:v>-2.30000000000003</c:v>
                </c:pt>
                <c:pt idx="78">
                  <c:v>-2.2000000000000299</c:v>
                </c:pt>
                <c:pt idx="79">
                  <c:v>-2.1000000000000298</c:v>
                </c:pt>
                <c:pt idx="80">
                  <c:v>-2.0000000000000302</c:v>
                </c:pt>
                <c:pt idx="81">
                  <c:v>-1.9000000000000301</c:v>
                </c:pt>
                <c:pt idx="82">
                  <c:v>-1.80000000000003</c:v>
                </c:pt>
                <c:pt idx="83">
                  <c:v>-1.7000000000000299</c:v>
                </c:pt>
                <c:pt idx="84">
                  <c:v>-1.6000000000000301</c:v>
                </c:pt>
                <c:pt idx="85">
                  <c:v>-1.50000000000003</c:v>
                </c:pt>
                <c:pt idx="86">
                  <c:v>-1.4000000000000301</c:v>
                </c:pt>
                <c:pt idx="87">
                  <c:v>-1.30000000000003</c:v>
                </c:pt>
                <c:pt idx="88">
                  <c:v>-1.2000000000000299</c:v>
                </c:pt>
                <c:pt idx="89">
                  <c:v>-1.1000000000000301</c:v>
                </c:pt>
                <c:pt idx="90">
                  <c:v>-1.00000000000003</c:v>
                </c:pt>
                <c:pt idx="91">
                  <c:v>-0.900000000000031</c:v>
                </c:pt>
                <c:pt idx="92">
                  <c:v>-0.80000000000002902</c:v>
                </c:pt>
                <c:pt idx="93">
                  <c:v>-0.70000000000002904</c:v>
                </c:pt>
                <c:pt idx="94">
                  <c:v>-0.60000000000002995</c:v>
                </c:pt>
                <c:pt idx="95">
                  <c:v>-0.50000000000002998</c:v>
                </c:pt>
                <c:pt idx="96">
                  <c:v>-0.400000000000031</c:v>
                </c:pt>
                <c:pt idx="97">
                  <c:v>-0.30000000000002902</c:v>
                </c:pt>
                <c:pt idx="98">
                  <c:v>-0.20000000000002899</c:v>
                </c:pt>
                <c:pt idx="99">
                  <c:v>-0.100000000000041</c:v>
                </c:pt>
                <c:pt idx="100">
                  <c:v>-4.0856207306205799E-14</c:v>
                </c:pt>
                <c:pt idx="101">
                  <c:v>9.9999999999999603E-2</c:v>
                </c:pt>
                <c:pt idx="102">
                  <c:v>0.19999999999999901</c:v>
                </c:pt>
                <c:pt idx="103">
                  <c:v>0.30000000000000099</c:v>
                </c:pt>
                <c:pt idx="104">
                  <c:v>0.4</c:v>
                </c:pt>
                <c:pt idx="105">
                  <c:v>0.5</c:v>
                </c:pt>
                <c:pt idx="106">
                  <c:v>0.6</c:v>
                </c:pt>
                <c:pt idx="107">
                  <c:v>0.69999999999999896</c:v>
                </c:pt>
                <c:pt idx="108">
                  <c:v>0.80000000000000104</c:v>
                </c:pt>
                <c:pt idx="109">
                  <c:v>0.9</c:v>
                </c:pt>
                <c:pt idx="110">
                  <c:v>1</c:v>
                </c:pt>
                <c:pt idx="111">
                  <c:v>1.1000000000000001</c:v>
                </c:pt>
                <c:pt idx="112">
                  <c:v>1.2</c:v>
                </c:pt>
                <c:pt idx="113">
                  <c:v>1.3</c:v>
                </c:pt>
                <c:pt idx="114">
                  <c:v>1.4</c:v>
                </c:pt>
                <c:pt idx="115">
                  <c:v>1.5</c:v>
                </c:pt>
                <c:pt idx="116">
                  <c:v>1.6</c:v>
                </c:pt>
                <c:pt idx="117">
                  <c:v>1.7</c:v>
                </c:pt>
                <c:pt idx="118">
                  <c:v>1.8</c:v>
                </c:pt>
                <c:pt idx="119">
                  <c:v>1.9</c:v>
                </c:pt>
                <c:pt idx="120">
                  <c:v>2</c:v>
                </c:pt>
                <c:pt idx="121">
                  <c:v>2.1</c:v>
                </c:pt>
                <c:pt idx="122">
                  <c:v>2.2000000000000002</c:v>
                </c:pt>
                <c:pt idx="123">
                  <c:v>2.2999999999999998</c:v>
                </c:pt>
                <c:pt idx="124">
                  <c:v>2.4</c:v>
                </c:pt>
                <c:pt idx="125">
                  <c:v>2.5</c:v>
                </c:pt>
                <c:pt idx="126">
                  <c:v>2.6</c:v>
                </c:pt>
                <c:pt idx="127">
                  <c:v>2.7</c:v>
                </c:pt>
                <c:pt idx="128">
                  <c:v>2.8</c:v>
                </c:pt>
                <c:pt idx="129">
                  <c:v>2.9</c:v>
                </c:pt>
                <c:pt idx="130">
                  <c:v>3</c:v>
                </c:pt>
                <c:pt idx="131">
                  <c:v>3.1</c:v>
                </c:pt>
                <c:pt idx="132">
                  <c:v>3.2</c:v>
                </c:pt>
                <c:pt idx="133">
                  <c:v>3.3</c:v>
                </c:pt>
                <c:pt idx="134">
                  <c:v>3.4</c:v>
                </c:pt>
                <c:pt idx="135">
                  <c:v>3.5</c:v>
                </c:pt>
                <c:pt idx="136">
                  <c:v>3.6</c:v>
                </c:pt>
                <c:pt idx="137">
                  <c:v>3.7</c:v>
                </c:pt>
                <c:pt idx="138">
                  <c:v>3.8</c:v>
                </c:pt>
                <c:pt idx="139">
                  <c:v>3.9</c:v>
                </c:pt>
                <c:pt idx="140">
                  <c:v>4</c:v>
                </c:pt>
                <c:pt idx="141">
                  <c:v>4.0999999999999002</c:v>
                </c:pt>
                <c:pt idx="142">
                  <c:v>4.1999999999998998</c:v>
                </c:pt>
                <c:pt idx="143">
                  <c:v>4.2999999999999003</c:v>
                </c:pt>
                <c:pt idx="144">
                  <c:v>4.3999999999999</c:v>
                </c:pt>
                <c:pt idx="145">
                  <c:v>4.4999999999998996</c:v>
                </c:pt>
                <c:pt idx="146">
                  <c:v>4.5999999999999002</c:v>
                </c:pt>
                <c:pt idx="147">
                  <c:v>4.6999999999998998</c:v>
                </c:pt>
                <c:pt idx="148">
                  <c:v>4.7999999999999003</c:v>
                </c:pt>
                <c:pt idx="149">
                  <c:v>4.8999999999999</c:v>
                </c:pt>
                <c:pt idx="150">
                  <c:v>4.9999999999998996</c:v>
                </c:pt>
                <c:pt idx="151">
                  <c:v>5.0999999999999002</c:v>
                </c:pt>
                <c:pt idx="152">
                  <c:v>5.1999999999998998</c:v>
                </c:pt>
                <c:pt idx="153">
                  <c:v>5.2999999999999003</c:v>
                </c:pt>
                <c:pt idx="154">
                  <c:v>5.3999999999999</c:v>
                </c:pt>
                <c:pt idx="155">
                  <c:v>5.4999999999998996</c:v>
                </c:pt>
                <c:pt idx="156">
                  <c:v>5.5999999999999002</c:v>
                </c:pt>
                <c:pt idx="157">
                  <c:v>5.6999999999998998</c:v>
                </c:pt>
                <c:pt idx="158">
                  <c:v>5.7999999999999003</c:v>
                </c:pt>
                <c:pt idx="159">
                  <c:v>5.8999999999999</c:v>
                </c:pt>
                <c:pt idx="160">
                  <c:v>5.9999999999998996</c:v>
                </c:pt>
                <c:pt idx="161">
                  <c:v>6.0999999999999002</c:v>
                </c:pt>
                <c:pt idx="162">
                  <c:v>6.1999999999998998</c:v>
                </c:pt>
                <c:pt idx="163">
                  <c:v>6.2999999999999003</c:v>
                </c:pt>
                <c:pt idx="164">
                  <c:v>6.3999999999999</c:v>
                </c:pt>
                <c:pt idx="165">
                  <c:v>6.4999999999998996</c:v>
                </c:pt>
                <c:pt idx="166">
                  <c:v>6.5999999999999002</c:v>
                </c:pt>
                <c:pt idx="167">
                  <c:v>6.6999999999998998</c:v>
                </c:pt>
                <c:pt idx="168">
                  <c:v>6.7999999999999003</c:v>
                </c:pt>
                <c:pt idx="169">
                  <c:v>6.8999999999999</c:v>
                </c:pt>
                <c:pt idx="170">
                  <c:v>6.9999999999998996</c:v>
                </c:pt>
                <c:pt idx="171">
                  <c:v>7.0999999999999002</c:v>
                </c:pt>
                <c:pt idx="172">
                  <c:v>7.1999999999998998</c:v>
                </c:pt>
                <c:pt idx="173">
                  <c:v>7.2999999999999003</c:v>
                </c:pt>
                <c:pt idx="174">
                  <c:v>7.3999999999999</c:v>
                </c:pt>
                <c:pt idx="175">
                  <c:v>7.4999999999998996</c:v>
                </c:pt>
                <c:pt idx="176">
                  <c:v>7.5999999999999002</c:v>
                </c:pt>
                <c:pt idx="177">
                  <c:v>7.6999999999998998</c:v>
                </c:pt>
                <c:pt idx="178">
                  <c:v>7.7999999999999003</c:v>
                </c:pt>
                <c:pt idx="179">
                  <c:v>7.8999999999999</c:v>
                </c:pt>
                <c:pt idx="180">
                  <c:v>7.9999999999998996</c:v>
                </c:pt>
                <c:pt idx="181">
                  <c:v>8.0999999999999002</c:v>
                </c:pt>
                <c:pt idx="182">
                  <c:v>8.1999999999998998</c:v>
                </c:pt>
                <c:pt idx="183">
                  <c:v>8.2999999999998995</c:v>
                </c:pt>
                <c:pt idx="184">
                  <c:v>8.3999999999999009</c:v>
                </c:pt>
                <c:pt idx="185">
                  <c:v>8.4999999999999005</c:v>
                </c:pt>
                <c:pt idx="186">
                  <c:v>8.5999999999999002</c:v>
                </c:pt>
                <c:pt idx="187">
                  <c:v>8.6999999999998998</c:v>
                </c:pt>
                <c:pt idx="188">
                  <c:v>8.7999999999998995</c:v>
                </c:pt>
                <c:pt idx="189">
                  <c:v>8.8999999999999009</c:v>
                </c:pt>
                <c:pt idx="190">
                  <c:v>8.9999999999999005</c:v>
                </c:pt>
                <c:pt idx="191">
                  <c:v>9.0999999999999002</c:v>
                </c:pt>
                <c:pt idx="192">
                  <c:v>9.1999999999998998</c:v>
                </c:pt>
                <c:pt idx="193">
                  <c:v>9.2999999999998995</c:v>
                </c:pt>
                <c:pt idx="194">
                  <c:v>9.3999999999999009</c:v>
                </c:pt>
                <c:pt idx="195">
                  <c:v>9.4999999999999005</c:v>
                </c:pt>
                <c:pt idx="196">
                  <c:v>9.5999999999999002</c:v>
                </c:pt>
                <c:pt idx="197">
                  <c:v>9.6999999999998998</c:v>
                </c:pt>
                <c:pt idx="198">
                  <c:v>9.7999999999998995</c:v>
                </c:pt>
                <c:pt idx="199">
                  <c:v>9.8999999999999009</c:v>
                </c:pt>
                <c:pt idx="200">
                  <c:v>9.9999999999999005</c:v>
                </c:pt>
              </c:numCache>
            </c:numRef>
          </c:cat>
          <c:val>
            <c:numRef>
              <c:f>'Zuordnung Schaubild-&gt;Gleichung'!$W$45:$W$245</c:f>
              <c:numCache>
                <c:formatCode>0.00</c:formatCode>
                <c:ptCount val="201"/>
                <c:pt idx="0">
                  <c:v>3</c:v>
                </c:pt>
                <c:pt idx="1">
                  <c:v>3.0689655172413794</c:v>
                </c:pt>
                <c:pt idx="2">
                  <c:v>3.1428571428571419</c:v>
                </c:pt>
                <c:pt idx="3">
                  <c:v>3.2222222222222228</c:v>
                </c:pt>
                <c:pt idx="4">
                  <c:v>3.3076923076923075</c:v>
                </c:pt>
                <c:pt idx="5">
                  <c:v>3.4</c:v>
                </c:pt>
                <c:pt idx="6">
                  <c:v>3.4999999999999996</c:v>
                </c:pt>
                <c:pt idx="7">
                  <c:v>3.6086956521739126</c:v>
                </c:pt>
                <c:pt idx="8">
                  <c:v>3.7272727272727284</c:v>
                </c:pt>
                <c:pt idx="9">
                  <c:v>3.8571428571428577</c:v>
                </c:pt>
                <c:pt idx="10">
                  <c:v>4</c:v>
                </c:pt>
                <c:pt idx="11">
                  <c:v>4.1578947368421053</c:v>
                </c:pt>
                <c:pt idx="12">
                  <c:v>4.3333333333333321</c:v>
                </c:pt>
                <c:pt idx="13">
                  <c:v>4.5294117647058849</c:v>
                </c:pt>
                <c:pt idx="14">
                  <c:v>4.75</c:v>
                </c:pt>
                <c:pt idx="15">
                  <c:v>4.9999999999999707</c:v>
                </c:pt>
                <c:pt idx="16">
                  <c:v>5.2857142857142563</c:v>
                </c:pt>
                <c:pt idx="17">
                  <c:v>5.6153846153845803</c:v>
                </c:pt>
                <c:pt idx="18">
                  <c:v>5.9999999999999574</c:v>
                </c:pt>
                <c:pt idx="19">
                  <c:v>6.4545454545454044</c:v>
                </c:pt>
                <c:pt idx="20">
                  <c:v>6.9999999999999361</c:v>
                </c:pt>
                <c:pt idx="21">
                  <c:v>7.6666666666665932</c:v>
                </c:pt>
                <c:pt idx="22">
                  <c:v>8.4999999999999023</c:v>
                </c:pt>
                <c:pt idx="23">
                  <c:v>9.5714285714284468</c:v>
                </c:pt>
                <c:pt idx="24">
                  <c:v>10.99999999999984</c:v>
                </c:pt>
                <c:pt idx="25">
                  <c:v>12.999999999999753</c:v>
                </c:pt>
                <c:pt idx="26">
                  <c:v>15.999999999999641</c:v>
                </c:pt>
                <c:pt idx="27">
                  <c:v>20.999999999999321</c:v>
                </c:pt>
                <c:pt idx="28">
                  <c:v>30.999999999998465</c:v>
                </c:pt>
                <c:pt idx="29">
                  <c:v>60.999999999994124</c:v>
                </c:pt>
                <c:pt idx="30">
                  <c:v>60.999999999994124</c:v>
                </c:pt>
                <c:pt idx="31">
                  <c:v>-59.000000000006082</c:v>
                </c:pt>
                <c:pt idx="32">
                  <c:v>-29.000000000001496</c:v>
                </c:pt>
                <c:pt idx="33">
                  <c:v>-19.000000000000682</c:v>
                </c:pt>
                <c:pt idx="34">
                  <c:v>-14.000000000000377</c:v>
                </c:pt>
                <c:pt idx="35">
                  <c:v>-11.000000000000243</c:v>
                </c:pt>
                <c:pt idx="36">
                  <c:v>-9.0000000000001634</c:v>
                </c:pt>
                <c:pt idx="37">
                  <c:v>-7.5714285714286902</c:v>
                </c:pt>
                <c:pt idx="38">
                  <c:v>-6.5000000000000959</c:v>
                </c:pt>
                <c:pt idx="39">
                  <c:v>-5.6666666666667433</c:v>
                </c:pt>
                <c:pt idx="40">
                  <c:v>-5.0000000000000568</c:v>
                </c:pt>
                <c:pt idx="41">
                  <c:v>-4.4545454545455012</c:v>
                </c:pt>
                <c:pt idx="42">
                  <c:v>-4.0000000000000435</c:v>
                </c:pt>
                <c:pt idx="43">
                  <c:v>-3.6153846153846847</c:v>
                </c:pt>
                <c:pt idx="44">
                  <c:v>-3.285714285714346</c:v>
                </c:pt>
                <c:pt idx="45">
                  <c:v>-3.0000000000000546</c:v>
                </c:pt>
                <c:pt idx="46">
                  <c:v>-2.7500000000000462</c:v>
                </c:pt>
                <c:pt idx="47">
                  <c:v>-2.529411764705924</c:v>
                </c:pt>
                <c:pt idx="48">
                  <c:v>-2.3333333333333703</c:v>
                </c:pt>
                <c:pt idx="49">
                  <c:v>-2.1578947368421382</c:v>
                </c:pt>
                <c:pt idx="50">
                  <c:v>-2.0000000000000315</c:v>
                </c:pt>
                <c:pt idx="51">
                  <c:v>-1.8571428571428839</c:v>
                </c:pt>
                <c:pt idx="52">
                  <c:v>-1.7272727272727524</c:v>
                </c:pt>
                <c:pt idx="53">
                  <c:v>-1.6086956521739355</c:v>
                </c:pt>
                <c:pt idx="54">
                  <c:v>-1.5000000000000207</c:v>
                </c:pt>
                <c:pt idx="55">
                  <c:v>-1.4000000000000199</c:v>
                </c:pt>
                <c:pt idx="56">
                  <c:v>-1.307692307692325</c:v>
                </c:pt>
                <c:pt idx="57">
                  <c:v>-1.2222222222222385</c:v>
                </c:pt>
                <c:pt idx="58">
                  <c:v>-1.1428571428571579</c:v>
                </c:pt>
                <c:pt idx="59">
                  <c:v>-1.0689655172413937</c:v>
                </c:pt>
                <c:pt idx="60">
                  <c:v>-1.0000000000000138</c:v>
                </c:pt>
                <c:pt idx="61">
                  <c:v>-0.93548387096775443</c:v>
                </c:pt>
                <c:pt idx="62">
                  <c:v>-0.87500000000001166</c:v>
                </c:pt>
                <c:pt idx="63">
                  <c:v>-0.81818181818182933</c:v>
                </c:pt>
                <c:pt idx="64">
                  <c:v>-0.76470588235295156</c:v>
                </c:pt>
                <c:pt idx="65">
                  <c:v>-0.71428571428572407</c:v>
                </c:pt>
                <c:pt idx="66">
                  <c:v>-0.66666666666667584</c:v>
                </c:pt>
                <c:pt idx="67">
                  <c:v>-0.62162162162163026</c:v>
                </c:pt>
                <c:pt idx="68">
                  <c:v>-0.57894736842106109</c:v>
                </c:pt>
                <c:pt idx="69">
                  <c:v>-0.53846153846154621</c:v>
                </c:pt>
                <c:pt idx="70">
                  <c:v>-0.50000000000000755</c:v>
                </c:pt>
                <c:pt idx="71">
                  <c:v>-0.4634146341463522</c:v>
                </c:pt>
                <c:pt idx="72">
                  <c:v>-0.42857142857143865</c:v>
                </c:pt>
                <c:pt idx="73">
                  <c:v>-0.39534883720931202</c:v>
                </c:pt>
                <c:pt idx="74">
                  <c:v>-0.36363636363637286</c:v>
                </c:pt>
                <c:pt idx="75">
                  <c:v>-0.33333333333334231</c:v>
                </c:pt>
                <c:pt idx="76">
                  <c:v>-0.30434782608696509</c:v>
                </c:pt>
                <c:pt idx="77">
                  <c:v>-0.27659574468085918</c:v>
                </c:pt>
                <c:pt idx="78">
                  <c:v>-0.25000000000000777</c:v>
                </c:pt>
                <c:pt idx="79">
                  <c:v>-0.22448979591837478</c:v>
                </c:pt>
                <c:pt idx="80">
                  <c:v>-0.20000000000000726</c:v>
                </c:pt>
                <c:pt idx="81">
                  <c:v>-0.1764705882353011</c:v>
                </c:pt>
                <c:pt idx="82">
                  <c:v>-0.15384615384616052</c:v>
                </c:pt>
                <c:pt idx="83">
                  <c:v>-0.13207547169811959</c:v>
                </c:pt>
                <c:pt idx="84">
                  <c:v>-0.11111111111111731</c:v>
                </c:pt>
                <c:pt idx="85">
                  <c:v>-9.0909090909096851E-2</c:v>
                </c:pt>
                <c:pt idx="86">
                  <c:v>-7.1428571428577198E-2</c:v>
                </c:pt>
                <c:pt idx="87">
                  <c:v>-5.2631578947373969E-2</c:v>
                </c:pt>
                <c:pt idx="88">
                  <c:v>-3.4482758620694998E-2</c:v>
                </c:pt>
                <c:pt idx="89">
                  <c:v>-1.6949152542378061E-2</c:v>
                </c:pt>
                <c:pt idx="90">
                  <c:v>-4.9960036108131547E-15</c:v>
                </c:pt>
                <c:pt idx="91">
                  <c:v>1.6393442622945821E-2</c:v>
                </c:pt>
                <c:pt idx="92">
                  <c:v>3.22580645161245E-2</c:v>
                </c:pt>
                <c:pt idx="93">
                  <c:v>4.7619047619043231E-2</c:v>
                </c:pt>
                <c:pt idx="94">
                  <c:v>6.2499999999995608E-2</c:v>
                </c:pt>
                <c:pt idx="95">
                  <c:v>7.6923076923072667E-2</c:v>
                </c:pt>
                <c:pt idx="96">
                  <c:v>9.0909090909086637E-2</c:v>
                </c:pt>
                <c:pt idx="97">
                  <c:v>0.10447761194029462</c:v>
                </c:pt>
                <c:pt idx="98">
                  <c:v>0.11764705882352566</c:v>
                </c:pt>
                <c:pt idx="99">
                  <c:v>0.13043478260869049</c:v>
                </c:pt>
                <c:pt idx="100">
                  <c:v>0.14285714285713785</c:v>
                </c:pt>
                <c:pt idx="101">
                  <c:v>0.15492957746478869</c:v>
                </c:pt>
                <c:pt idx="102">
                  <c:v>0.16666666666666655</c:v>
                </c:pt>
                <c:pt idx="103">
                  <c:v>0.17808219178082202</c:v>
                </c:pt>
                <c:pt idx="104">
                  <c:v>0.1891891891891892</c:v>
                </c:pt>
                <c:pt idx="105">
                  <c:v>0.2</c:v>
                </c:pt>
                <c:pt idx="106">
                  <c:v>0.21052631578947364</c:v>
                </c:pt>
                <c:pt idx="107">
                  <c:v>0.22077922077922069</c:v>
                </c:pt>
                <c:pt idx="108">
                  <c:v>0.23076923076923081</c:v>
                </c:pt>
                <c:pt idx="109">
                  <c:v>0.24050632911392425</c:v>
                </c:pt>
                <c:pt idx="110">
                  <c:v>0.24050632911392425</c:v>
                </c:pt>
                <c:pt idx="111">
                  <c:v>0.25925925925925936</c:v>
                </c:pt>
                <c:pt idx="112">
                  <c:v>0.26829268292682945</c:v>
                </c:pt>
                <c:pt idx="113">
                  <c:v>0.27710843373493982</c:v>
                </c:pt>
                <c:pt idx="114">
                  <c:v>0.28571428571428581</c:v>
                </c:pt>
                <c:pt idx="115">
                  <c:v>0.29411764705882354</c:v>
                </c:pt>
                <c:pt idx="116">
                  <c:v>0.30232558139534882</c:v>
                </c:pt>
                <c:pt idx="117">
                  <c:v>0.31034482758620685</c:v>
                </c:pt>
                <c:pt idx="118">
                  <c:v>0.31818181818181818</c:v>
                </c:pt>
                <c:pt idx="119">
                  <c:v>0.32584269662921356</c:v>
                </c:pt>
                <c:pt idx="120">
                  <c:v>0.33333333333333331</c:v>
                </c:pt>
                <c:pt idx="121">
                  <c:v>0.34065934065934061</c:v>
                </c:pt>
                <c:pt idx="122">
                  <c:v>0.34782608695652173</c:v>
                </c:pt>
                <c:pt idx="123">
                  <c:v>0.35483870967741937</c:v>
                </c:pt>
                <c:pt idx="124">
                  <c:v>0.36170212765957455</c:v>
                </c:pt>
                <c:pt idx="125">
                  <c:v>0.36842105263157893</c:v>
                </c:pt>
                <c:pt idx="126">
                  <c:v>0.37499999999999994</c:v>
                </c:pt>
                <c:pt idx="127">
                  <c:v>0.3814432989690722</c:v>
                </c:pt>
                <c:pt idx="128">
                  <c:v>0.38775510204081631</c:v>
                </c:pt>
                <c:pt idx="129">
                  <c:v>0.39393939393939398</c:v>
                </c:pt>
                <c:pt idx="130">
                  <c:v>0.4</c:v>
                </c:pt>
                <c:pt idx="131">
                  <c:v>0.40594059405940597</c:v>
                </c:pt>
                <c:pt idx="132">
                  <c:v>0.41176470588235292</c:v>
                </c:pt>
                <c:pt idx="133">
                  <c:v>0.41747572815533979</c:v>
                </c:pt>
                <c:pt idx="134">
                  <c:v>0.42307692307692307</c:v>
                </c:pt>
                <c:pt idx="135">
                  <c:v>0.42857142857142855</c:v>
                </c:pt>
                <c:pt idx="136">
                  <c:v>0.43396226415094341</c:v>
                </c:pt>
                <c:pt idx="137">
                  <c:v>0.43925233644859818</c:v>
                </c:pt>
                <c:pt idx="138">
                  <c:v>0.44444444444444453</c:v>
                </c:pt>
                <c:pt idx="139">
                  <c:v>0.44954128440366969</c:v>
                </c:pt>
                <c:pt idx="140">
                  <c:v>0.45454545454545453</c:v>
                </c:pt>
                <c:pt idx="141">
                  <c:v>0.4594594594594546</c:v>
                </c:pt>
                <c:pt idx="142">
                  <c:v>0.46428571428570953</c:v>
                </c:pt>
                <c:pt idx="143">
                  <c:v>0.46902654867256172</c:v>
                </c:pt>
                <c:pt idx="144">
                  <c:v>0.47368421052631116</c:v>
                </c:pt>
                <c:pt idx="145">
                  <c:v>0.47826086956521285</c:v>
                </c:pt>
                <c:pt idx="146">
                  <c:v>0.48275862068965064</c:v>
                </c:pt>
                <c:pt idx="147">
                  <c:v>0.48717948717948278</c:v>
                </c:pt>
                <c:pt idx="148">
                  <c:v>0.49152542372880931</c:v>
                </c:pt>
                <c:pt idx="149">
                  <c:v>0.49579831932772689</c:v>
                </c:pt>
                <c:pt idx="150">
                  <c:v>0.49999999999999584</c:v>
                </c:pt>
                <c:pt idx="151">
                  <c:v>0.50413223140495467</c:v>
                </c:pt>
                <c:pt idx="152">
                  <c:v>0.50819672131147131</c:v>
                </c:pt>
                <c:pt idx="153">
                  <c:v>0.51219512195121564</c:v>
                </c:pt>
                <c:pt idx="154">
                  <c:v>0.51612903225806062</c:v>
                </c:pt>
                <c:pt idx="155">
                  <c:v>0.51999999999999613</c:v>
                </c:pt>
                <c:pt idx="156">
                  <c:v>0.52380952380952006</c:v>
                </c:pt>
                <c:pt idx="157">
                  <c:v>0.52755905511810641</c:v>
                </c:pt>
                <c:pt idx="158">
                  <c:v>0.53124999999999645</c:v>
                </c:pt>
                <c:pt idx="159">
                  <c:v>0.53488372093022907</c:v>
                </c:pt>
                <c:pt idx="160">
                  <c:v>0.53846153846153499</c:v>
                </c:pt>
                <c:pt idx="161">
                  <c:v>0.54198473282442394</c:v>
                </c:pt>
                <c:pt idx="162">
                  <c:v>0.54545454545454197</c:v>
                </c:pt>
                <c:pt idx="163">
                  <c:v>0.54887218045112451</c:v>
                </c:pt>
                <c:pt idx="164">
                  <c:v>0.55223880597014596</c:v>
                </c:pt>
                <c:pt idx="165">
                  <c:v>0.55555555555555225</c:v>
                </c:pt>
                <c:pt idx="166">
                  <c:v>0.5588235294117615</c:v>
                </c:pt>
                <c:pt idx="167">
                  <c:v>0.56204379562043472</c:v>
                </c:pt>
                <c:pt idx="168">
                  <c:v>0.56521739130434467</c:v>
                </c:pt>
                <c:pt idx="169">
                  <c:v>0.56834532374100399</c:v>
                </c:pt>
                <c:pt idx="170">
                  <c:v>0.5714285714285684</c:v>
                </c:pt>
                <c:pt idx="171">
                  <c:v>0.57446808510638003</c:v>
                </c:pt>
                <c:pt idx="172">
                  <c:v>0.57746478873239138</c:v>
                </c:pt>
                <c:pt idx="173">
                  <c:v>0.58041958041957753</c:v>
                </c:pt>
                <c:pt idx="174">
                  <c:v>0.58333333333333048</c:v>
                </c:pt>
                <c:pt idx="175">
                  <c:v>0.5862068965517212</c:v>
                </c:pt>
                <c:pt idx="176">
                  <c:v>0.58904109589040821</c:v>
                </c:pt>
                <c:pt idx="177">
                  <c:v>0.59183673469387477</c:v>
                </c:pt>
                <c:pt idx="178">
                  <c:v>0.59459459459459185</c:v>
                </c:pt>
                <c:pt idx="179">
                  <c:v>0.5973154362416081</c:v>
                </c:pt>
                <c:pt idx="180">
                  <c:v>0.59999999999999742</c:v>
                </c:pt>
                <c:pt idx="181">
                  <c:v>0.60264900662251397</c:v>
                </c:pt>
                <c:pt idx="182">
                  <c:v>0.60526315789473428</c:v>
                </c:pt>
                <c:pt idx="183">
                  <c:v>0.60784313725489936</c:v>
                </c:pt>
                <c:pt idx="184">
                  <c:v>0.61038961038960793</c:v>
                </c:pt>
                <c:pt idx="185">
                  <c:v>0.61290322580644918</c:v>
                </c:pt>
                <c:pt idx="186">
                  <c:v>0.61538461538461298</c:v>
                </c:pt>
                <c:pt idx="187">
                  <c:v>0.61783439490445613</c:v>
                </c:pt>
                <c:pt idx="188">
                  <c:v>0.62025316455695967</c:v>
                </c:pt>
                <c:pt idx="189">
                  <c:v>0.62264150943395991</c:v>
                </c:pt>
                <c:pt idx="190">
                  <c:v>0.62499999999999767</c:v>
                </c:pt>
                <c:pt idx="191">
                  <c:v>0.62732919254658159</c:v>
                </c:pt>
                <c:pt idx="192">
                  <c:v>0.62962962962962732</c:v>
                </c:pt>
                <c:pt idx="193">
                  <c:v>0.63190184049079534</c:v>
                </c:pt>
                <c:pt idx="194">
                  <c:v>0.63414634146341242</c:v>
                </c:pt>
                <c:pt idx="195">
                  <c:v>0.63636363636363424</c:v>
                </c:pt>
                <c:pt idx="196">
                  <c:v>0.63855421686746761</c:v>
                </c:pt>
                <c:pt idx="197">
                  <c:v>0.64071856287424933</c:v>
                </c:pt>
                <c:pt idx="198">
                  <c:v>0.6428571428571408</c:v>
                </c:pt>
                <c:pt idx="199">
                  <c:v>0.64497041420118129</c:v>
                </c:pt>
                <c:pt idx="200">
                  <c:v>0.64705882352940969</c:v>
                </c:pt>
              </c:numCache>
            </c:numRef>
          </c:val>
        </c:ser>
        <c:marker val="1"/>
        <c:axId val="83024896"/>
        <c:axId val="83378944"/>
      </c:lineChart>
      <c:catAx>
        <c:axId val="83024896"/>
        <c:scaling>
          <c:orientation val="minMax"/>
        </c:scaling>
        <c:axPos val="b"/>
        <c:majorGridlines>
          <c:spPr>
            <a:ln w="3175">
              <a:solidFill>
                <a:srgbClr val="000000"/>
              </a:solidFill>
              <a:prstDash val="solid"/>
            </a:ln>
          </c:spPr>
        </c:majorGridlines>
        <c:numFmt formatCode="0" sourceLinked="0"/>
        <c:tickLblPos val="nextTo"/>
        <c:spPr>
          <a:ln w="38100">
            <a:solidFill>
              <a:srgbClr val="FF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378944"/>
        <c:crossesAt val="0"/>
        <c:auto val="1"/>
        <c:lblAlgn val="ctr"/>
        <c:lblOffset val="100"/>
        <c:tickLblSkip val="10"/>
        <c:tickMarkSkip val="10"/>
      </c:catAx>
      <c:valAx>
        <c:axId val="83378944"/>
        <c:scaling>
          <c:orientation val="minMax"/>
          <c:max val="10"/>
          <c:min val="-10"/>
        </c:scaling>
        <c:axPos val="l"/>
        <c:majorGridlines>
          <c:spPr>
            <a:ln w="3175">
              <a:solidFill>
                <a:srgbClr val="000000"/>
              </a:solidFill>
              <a:prstDash val="solid"/>
            </a:ln>
          </c:spPr>
        </c:majorGridlines>
        <c:numFmt formatCode="0" sourceLinked="0"/>
        <c:tickLblPos val="nextTo"/>
        <c:spPr>
          <a:ln w="38100">
            <a:solidFill>
              <a:srgbClr val="FF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024896"/>
        <c:crossesAt val="101"/>
        <c:crossBetween val="midCat"/>
        <c:majorUnit val="1"/>
        <c:minorUnit val="1"/>
      </c:valAx>
      <c:spPr>
        <a:solidFill>
          <a:srgbClr val="FFFF99"/>
        </a:solidFill>
        <a:ln w="12700">
          <a:solidFill>
            <a:srgbClr val="FFFFFF"/>
          </a:solidFill>
          <a:prstDash val="solid"/>
        </a:ln>
      </c:spPr>
    </c:plotArea>
    <c:plotVisOnly val="1"/>
    <c:dispBlanksAs val="gap"/>
  </c:chart>
  <c:spPr>
    <a:solidFill>
      <a:srgbClr val="FFFFFF"/>
    </a:solidFill>
    <a:ln w="12700">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9525</xdr:colOff>
      <xdr:row>23</xdr:row>
      <xdr:rowOff>114300</xdr:rowOff>
    </xdr:from>
    <xdr:to>
      <xdr:col>15</xdr:col>
      <xdr:colOff>209550</xdr:colOff>
      <xdr:row>23</xdr:row>
      <xdr:rowOff>114300</xdr:rowOff>
    </xdr:to>
    <xdr:sp macro="" textlink="">
      <xdr:nvSpPr>
        <xdr:cNvPr id="4098" name="Line 2"/>
        <xdr:cNvSpPr>
          <a:spLocks noChangeShapeType="1"/>
        </xdr:cNvSpPr>
      </xdr:nvSpPr>
      <xdr:spPr bwMode="auto">
        <a:xfrm>
          <a:off x="5105400" y="4286250"/>
          <a:ext cx="828675" cy="0"/>
        </a:xfrm>
        <a:prstGeom prst="line">
          <a:avLst/>
        </a:prstGeom>
        <a:noFill/>
        <a:ln w="19050">
          <a:solidFill>
            <a:srgbClr val="000000"/>
          </a:solidFill>
          <a:round/>
          <a:headEnd/>
          <a:tailEnd/>
        </a:ln>
      </xdr:spPr>
    </xdr:sp>
    <xdr:clientData/>
  </xdr:twoCellAnchor>
  <xdr:twoCellAnchor>
    <xdr:from>
      <xdr:col>5</xdr:col>
      <xdr:colOff>9525</xdr:colOff>
      <xdr:row>22</xdr:row>
      <xdr:rowOff>161925</xdr:rowOff>
    </xdr:from>
    <xdr:to>
      <xdr:col>5</xdr:col>
      <xdr:colOff>38100</xdr:colOff>
      <xdr:row>22</xdr:row>
      <xdr:rowOff>190500</xdr:rowOff>
    </xdr:to>
    <xdr:sp macro="" textlink="">
      <xdr:nvSpPr>
        <xdr:cNvPr id="4104" name="Oval 8"/>
        <xdr:cNvSpPr>
          <a:spLocks noChangeArrowheads="1"/>
        </xdr:cNvSpPr>
      </xdr:nvSpPr>
      <xdr:spPr bwMode="auto">
        <a:xfrm flipH="1">
          <a:off x="2352675" y="4067175"/>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9525</xdr:colOff>
      <xdr:row>23</xdr:row>
      <xdr:rowOff>114300</xdr:rowOff>
    </xdr:from>
    <xdr:to>
      <xdr:col>7</xdr:col>
      <xdr:colOff>123825</xdr:colOff>
      <xdr:row>23</xdr:row>
      <xdr:rowOff>114300</xdr:rowOff>
    </xdr:to>
    <xdr:sp macro="" textlink="">
      <xdr:nvSpPr>
        <xdr:cNvPr id="4105" name="Line 9"/>
        <xdr:cNvSpPr>
          <a:spLocks noChangeShapeType="1"/>
        </xdr:cNvSpPr>
      </xdr:nvSpPr>
      <xdr:spPr bwMode="auto">
        <a:xfrm flipV="1">
          <a:off x="2028825" y="4286250"/>
          <a:ext cx="1095375" cy="0"/>
        </a:xfrm>
        <a:prstGeom prst="line">
          <a:avLst/>
        </a:prstGeom>
        <a:noFill/>
        <a:ln w="19050">
          <a:solidFill>
            <a:srgbClr val="000000"/>
          </a:solidFill>
          <a:round/>
          <a:headEnd/>
          <a:tailEnd/>
        </a:ln>
      </xdr:spPr>
    </xdr:sp>
    <xdr:clientData/>
  </xdr:twoCellAnchor>
  <xdr:twoCellAnchor>
    <xdr:from>
      <xdr:col>19</xdr:col>
      <xdr:colOff>9525</xdr:colOff>
      <xdr:row>23</xdr:row>
      <xdr:rowOff>114300</xdr:rowOff>
    </xdr:from>
    <xdr:to>
      <xdr:col>21</xdr:col>
      <xdr:colOff>209550</xdr:colOff>
      <xdr:row>23</xdr:row>
      <xdr:rowOff>114300</xdr:rowOff>
    </xdr:to>
    <xdr:sp macro="" textlink="">
      <xdr:nvSpPr>
        <xdr:cNvPr id="4111" name="Line 15"/>
        <xdr:cNvSpPr>
          <a:spLocks noChangeShapeType="1"/>
        </xdr:cNvSpPr>
      </xdr:nvSpPr>
      <xdr:spPr bwMode="auto">
        <a:xfrm>
          <a:off x="7258050" y="4286250"/>
          <a:ext cx="914400" cy="0"/>
        </a:xfrm>
        <a:prstGeom prst="line">
          <a:avLst/>
        </a:prstGeom>
        <a:noFill/>
        <a:ln w="19050">
          <a:solidFill>
            <a:srgbClr val="000000"/>
          </a:solidFill>
          <a:round/>
          <a:headEnd/>
          <a:tailEnd/>
        </a:ln>
      </xdr:spPr>
    </xdr:sp>
    <xdr:clientData/>
  </xdr:twoCellAnchor>
  <xdr:twoCellAnchor>
    <xdr:from>
      <xdr:col>13</xdr:col>
      <xdr:colOff>9525</xdr:colOff>
      <xdr:row>27</xdr:row>
      <xdr:rowOff>114300</xdr:rowOff>
    </xdr:from>
    <xdr:to>
      <xdr:col>17</xdr:col>
      <xdr:colOff>28575</xdr:colOff>
      <xdr:row>27</xdr:row>
      <xdr:rowOff>114300</xdr:rowOff>
    </xdr:to>
    <xdr:sp macro="" textlink="">
      <xdr:nvSpPr>
        <xdr:cNvPr id="4112" name="Line 16"/>
        <xdr:cNvSpPr>
          <a:spLocks noChangeShapeType="1"/>
        </xdr:cNvSpPr>
      </xdr:nvSpPr>
      <xdr:spPr bwMode="auto">
        <a:xfrm>
          <a:off x="5105400" y="5276850"/>
          <a:ext cx="1285875" cy="0"/>
        </a:xfrm>
        <a:prstGeom prst="line">
          <a:avLst/>
        </a:prstGeom>
        <a:noFill/>
        <a:ln w="19050">
          <a:solidFill>
            <a:srgbClr val="000000"/>
          </a:solidFill>
          <a:round/>
          <a:headEnd/>
          <a:tailEnd/>
        </a:ln>
      </xdr:spPr>
    </xdr:sp>
    <xdr:clientData/>
  </xdr:twoCellAnchor>
  <xdr:twoCellAnchor>
    <xdr:from>
      <xdr:col>5</xdr:col>
      <xdr:colOff>9525</xdr:colOff>
      <xdr:row>26</xdr:row>
      <xdr:rowOff>161925</xdr:rowOff>
    </xdr:from>
    <xdr:to>
      <xdr:col>5</xdr:col>
      <xdr:colOff>38100</xdr:colOff>
      <xdr:row>26</xdr:row>
      <xdr:rowOff>190500</xdr:rowOff>
    </xdr:to>
    <xdr:sp macro="" textlink="">
      <xdr:nvSpPr>
        <xdr:cNvPr id="4113" name="Oval 17"/>
        <xdr:cNvSpPr>
          <a:spLocks noChangeArrowheads="1"/>
        </xdr:cNvSpPr>
      </xdr:nvSpPr>
      <xdr:spPr bwMode="auto">
        <a:xfrm flipH="1">
          <a:off x="2352675" y="5057775"/>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9525</xdr:colOff>
      <xdr:row>27</xdr:row>
      <xdr:rowOff>104775</xdr:rowOff>
    </xdr:from>
    <xdr:to>
      <xdr:col>9</xdr:col>
      <xdr:colOff>47625</xdr:colOff>
      <xdr:row>27</xdr:row>
      <xdr:rowOff>114300</xdr:rowOff>
    </xdr:to>
    <xdr:sp macro="" textlink="">
      <xdr:nvSpPr>
        <xdr:cNvPr id="4114" name="Line 18"/>
        <xdr:cNvSpPr>
          <a:spLocks noChangeShapeType="1"/>
        </xdr:cNvSpPr>
      </xdr:nvSpPr>
      <xdr:spPr bwMode="auto">
        <a:xfrm flipV="1">
          <a:off x="2028825" y="5267325"/>
          <a:ext cx="1638300" cy="9525"/>
        </a:xfrm>
        <a:prstGeom prst="line">
          <a:avLst/>
        </a:prstGeom>
        <a:noFill/>
        <a:ln w="19050">
          <a:solidFill>
            <a:srgbClr val="000000"/>
          </a:solidFill>
          <a:round/>
          <a:headEnd/>
          <a:tailEnd/>
        </a:ln>
      </xdr:spPr>
    </xdr:sp>
    <xdr:clientData/>
  </xdr:twoCellAnchor>
  <xdr:twoCellAnchor>
    <xdr:from>
      <xdr:col>19</xdr:col>
      <xdr:colOff>9525</xdr:colOff>
      <xdr:row>27</xdr:row>
      <xdr:rowOff>114300</xdr:rowOff>
    </xdr:from>
    <xdr:to>
      <xdr:col>23</xdr:col>
      <xdr:colOff>114300</xdr:colOff>
      <xdr:row>27</xdr:row>
      <xdr:rowOff>114300</xdr:rowOff>
    </xdr:to>
    <xdr:sp macro="" textlink="">
      <xdr:nvSpPr>
        <xdr:cNvPr id="4115" name="Line 19"/>
        <xdr:cNvSpPr>
          <a:spLocks noChangeShapeType="1"/>
        </xdr:cNvSpPr>
      </xdr:nvSpPr>
      <xdr:spPr bwMode="auto">
        <a:xfrm>
          <a:off x="7258050" y="5276850"/>
          <a:ext cx="1743075" cy="0"/>
        </a:xfrm>
        <a:prstGeom prst="line">
          <a:avLst/>
        </a:prstGeom>
        <a:noFill/>
        <a:ln w="19050">
          <a:solidFill>
            <a:srgbClr val="000000"/>
          </a:solidFill>
          <a:round/>
          <a:headEnd/>
          <a:tailEnd/>
        </a:ln>
      </xdr:spPr>
    </xdr:sp>
    <xdr:clientData/>
  </xdr:twoCellAnchor>
  <xdr:twoCellAnchor>
    <xdr:from>
      <xdr:col>15</xdr:col>
      <xdr:colOff>190500</xdr:colOff>
      <xdr:row>26</xdr:row>
      <xdr:rowOff>142875</xdr:rowOff>
    </xdr:from>
    <xdr:to>
      <xdr:col>15</xdr:col>
      <xdr:colOff>219075</xdr:colOff>
      <xdr:row>26</xdr:row>
      <xdr:rowOff>171450</xdr:rowOff>
    </xdr:to>
    <xdr:sp macro="" textlink="">
      <xdr:nvSpPr>
        <xdr:cNvPr id="4117" name="Oval 21"/>
        <xdr:cNvSpPr>
          <a:spLocks noChangeArrowheads="1"/>
        </xdr:cNvSpPr>
      </xdr:nvSpPr>
      <xdr:spPr bwMode="auto">
        <a:xfrm flipH="1">
          <a:off x="5915025" y="5038725"/>
          <a:ext cx="28575" cy="28575"/>
        </a:xfrm>
        <a:prstGeom prst="ellipse">
          <a:avLst/>
        </a:prstGeom>
        <a:solidFill>
          <a:srgbClr val="000000"/>
        </a:solidFill>
        <a:ln w="9525">
          <a:solidFill>
            <a:srgbClr val="000000"/>
          </a:solidFill>
          <a:round/>
          <a:headEnd/>
          <a:tailEnd/>
        </a:ln>
      </xdr:spPr>
    </xdr:sp>
    <xdr:clientData/>
  </xdr:twoCellAnchor>
  <xdr:twoCellAnchor>
    <xdr:from>
      <xdr:col>2</xdr:col>
      <xdr:colOff>285750</xdr:colOff>
      <xdr:row>29</xdr:row>
      <xdr:rowOff>152400</xdr:rowOff>
    </xdr:from>
    <xdr:to>
      <xdr:col>19</xdr:col>
      <xdr:colOff>342900</xdr:colOff>
      <xdr:row>58</xdr:row>
      <xdr:rowOff>0</xdr:rowOff>
    </xdr:to>
    <xdr:graphicFrame macro="">
      <xdr:nvGraphicFramePr>
        <xdr:cNvPr id="4121"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304800</xdr:colOff>
      <xdr:row>32</xdr:row>
      <xdr:rowOff>152400</xdr:rowOff>
    </xdr:from>
    <xdr:to>
      <xdr:col>6</xdr:col>
      <xdr:colOff>333375</xdr:colOff>
      <xdr:row>32</xdr:row>
      <xdr:rowOff>180975</xdr:rowOff>
    </xdr:to>
    <xdr:sp macro="" textlink="">
      <xdr:nvSpPr>
        <xdr:cNvPr id="3075" name="Oval 3"/>
        <xdr:cNvSpPr>
          <a:spLocks noChangeArrowheads="1"/>
        </xdr:cNvSpPr>
      </xdr:nvSpPr>
      <xdr:spPr bwMode="auto">
        <a:xfrm flipH="1">
          <a:off x="3200400" y="6134100"/>
          <a:ext cx="28575" cy="28575"/>
        </a:xfrm>
        <a:prstGeom prst="ellipse">
          <a:avLst/>
        </a:prstGeom>
        <a:solidFill>
          <a:srgbClr val="000000"/>
        </a:solidFill>
        <a:ln w="9525">
          <a:solidFill>
            <a:srgbClr val="000000"/>
          </a:solidFill>
          <a:round/>
          <a:headEnd/>
          <a:tailEnd/>
        </a:ln>
      </xdr:spPr>
    </xdr:sp>
    <xdr:clientData/>
  </xdr:twoCellAnchor>
  <xdr:twoCellAnchor>
    <xdr:from>
      <xdr:col>13</xdr:col>
      <xdr:colOff>9525</xdr:colOff>
      <xdr:row>26</xdr:row>
      <xdr:rowOff>114300</xdr:rowOff>
    </xdr:from>
    <xdr:to>
      <xdr:col>18</xdr:col>
      <xdr:colOff>342900</xdr:colOff>
      <xdr:row>26</xdr:row>
      <xdr:rowOff>114300</xdr:rowOff>
    </xdr:to>
    <xdr:sp macro="" textlink="">
      <xdr:nvSpPr>
        <xdr:cNvPr id="3076" name="Line 4"/>
        <xdr:cNvSpPr>
          <a:spLocks noChangeShapeType="1"/>
        </xdr:cNvSpPr>
      </xdr:nvSpPr>
      <xdr:spPr bwMode="auto">
        <a:xfrm>
          <a:off x="5591175" y="4953000"/>
          <a:ext cx="2124075" cy="0"/>
        </a:xfrm>
        <a:prstGeom prst="line">
          <a:avLst/>
        </a:prstGeom>
        <a:noFill/>
        <a:ln w="19050">
          <a:solidFill>
            <a:srgbClr val="000000"/>
          </a:solidFill>
          <a:round/>
          <a:headEnd/>
          <a:tailEnd/>
        </a:ln>
      </xdr:spPr>
    </xdr:sp>
    <xdr:clientData/>
  </xdr:twoCellAnchor>
  <xdr:twoCellAnchor>
    <xdr:from>
      <xdr:col>15</xdr:col>
      <xdr:colOff>209550</xdr:colOff>
      <xdr:row>27</xdr:row>
      <xdr:rowOff>161925</xdr:rowOff>
    </xdr:from>
    <xdr:to>
      <xdr:col>15</xdr:col>
      <xdr:colOff>238125</xdr:colOff>
      <xdr:row>27</xdr:row>
      <xdr:rowOff>190500</xdr:rowOff>
    </xdr:to>
    <xdr:sp macro="" textlink="">
      <xdr:nvSpPr>
        <xdr:cNvPr id="3077" name="Oval 5"/>
        <xdr:cNvSpPr>
          <a:spLocks noChangeArrowheads="1"/>
        </xdr:cNvSpPr>
      </xdr:nvSpPr>
      <xdr:spPr bwMode="auto">
        <a:xfrm flipH="1">
          <a:off x="6486525" y="5229225"/>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9525</xdr:colOff>
      <xdr:row>33</xdr:row>
      <xdr:rowOff>114300</xdr:rowOff>
    </xdr:from>
    <xdr:to>
      <xdr:col>9</xdr:col>
      <xdr:colOff>142875</xdr:colOff>
      <xdr:row>33</xdr:row>
      <xdr:rowOff>114300</xdr:rowOff>
    </xdr:to>
    <xdr:sp macro="" textlink="">
      <xdr:nvSpPr>
        <xdr:cNvPr id="3078" name="Line 6"/>
        <xdr:cNvSpPr>
          <a:spLocks noChangeShapeType="1"/>
        </xdr:cNvSpPr>
      </xdr:nvSpPr>
      <xdr:spPr bwMode="auto">
        <a:xfrm>
          <a:off x="2114550" y="6362700"/>
          <a:ext cx="2095500" cy="0"/>
        </a:xfrm>
        <a:prstGeom prst="line">
          <a:avLst/>
        </a:prstGeom>
        <a:noFill/>
        <a:ln w="19050">
          <a:solidFill>
            <a:srgbClr val="000000"/>
          </a:solidFill>
          <a:round/>
          <a:headEnd/>
          <a:tailEnd/>
        </a:ln>
      </xdr:spPr>
    </xdr:sp>
    <xdr:clientData/>
  </xdr:twoCellAnchor>
  <xdr:twoCellAnchor>
    <xdr:from>
      <xdr:col>6</xdr:col>
      <xdr:colOff>209550</xdr:colOff>
      <xdr:row>34</xdr:row>
      <xdr:rowOff>161925</xdr:rowOff>
    </xdr:from>
    <xdr:to>
      <xdr:col>6</xdr:col>
      <xdr:colOff>238125</xdr:colOff>
      <xdr:row>34</xdr:row>
      <xdr:rowOff>190500</xdr:rowOff>
    </xdr:to>
    <xdr:sp macro="" textlink="">
      <xdr:nvSpPr>
        <xdr:cNvPr id="3079" name="Oval 7"/>
        <xdr:cNvSpPr>
          <a:spLocks noChangeArrowheads="1"/>
        </xdr:cNvSpPr>
      </xdr:nvSpPr>
      <xdr:spPr bwMode="auto">
        <a:xfrm flipH="1">
          <a:off x="3105150" y="6638925"/>
          <a:ext cx="28575" cy="28575"/>
        </a:xfrm>
        <a:prstGeom prst="ellipse">
          <a:avLst/>
        </a:prstGeom>
        <a:solidFill>
          <a:srgbClr val="000000"/>
        </a:solidFill>
        <a:ln w="9525">
          <a:solidFill>
            <a:srgbClr val="000000"/>
          </a:solidFill>
          <a:round/>
          <a:headEnd/>
          <a:tailEnd/>
        </a:ln>
      </xdr:spPr>
    </xdr:sp>
    <xdr:clientData/>
  </xdr:twoCellAnchor>
  <xdr:twoCellAnchor>
    <xdr:from>
      <xdr:col>13</xdr:col>
      <xdr:colOff>9525</xdr:colOff>
      <xdr:row>33</xdr:row>
      <xdr:rowOff>114300</xdr:rowOff>
    </xdr:from>
    <xdr:to>
      <xdr:col>18</xdr:col>
      <xdr:colOff>142875</xdr:colOff>
      <xdr:row>33</xdr:row>
      <xdr:rowOff>114300</xdr:rowOff>
    </xdr:to>
    <xdr:sp macro="" textlink="">
      <xdr:nvSpPr>
        <xdr:cNvPr id="3080" name="Line 8"/>
        <xdr:cNvSpPr>
          <a:spLocks noChangeShapeType="1"/>
        </xdr:cNvSpPr>
      </xdr:nvSpPr>
      <xdr:spPr bwMode="auto">
        <a:xfrm>
          <a:off x="5591175" y="6362700"/>
          <a:ext cx="1924050" cy="0"/>
        </a:xfrm>
        <a:prstGeom prst="line">
          <a:avLst/>
        </a:prstGeom>
        <a:noFill/>
        <a:ln w="19050">
          <a:solidFill>
            <a:srgbClr val="000000"/>
          </a:solidFill>
          <a:round/>
          <a:headEnd/>
          <a:tailEnd/>
        </a:ln>
      </xdr:spPr>
    </xdr:sp>
    <xdr:clientData/>
  </xdr:twoCellAnchor>
  <xdr:twoCellAnchor>
    <xdr:from>
      <xdr:col>15</xdr:col>
      <xdr:colOff>247650</xdr:colOff>
      <xdr:row>34</xdr:row>
      <xdr:rowOff>123825</xdr:rowOff>
    </xdr:from>
    <xdr:to>
      <xdr:col>15</xdr:col>
      <xdr:colOff>276225</xdr:colOff>
      <xdr:row>34</xdr:row>
      <xdr:rowOff>152400</xdr:rowOff>
    </xdr:to>
    <xdr:sp macro="" textlink="">
      <xdr:nvSpPr>
        <xdr:cNvPr id="3081" name="Oval 9"/>
        <xdr:cNvSpPr>
          <a:spLocks noChangeArrowheads="1"/>
        </xdr:cNvSpPr>
      </xdr:nvSpPr>
      <xdr:spPr bwMode="auto">
        <a:xfrm flipH="1">
          <a:off x="6524625" y="6600825"/>
          <a:ext cx="28575" cy="28575"/>
        </a:xfrm>
        <a:prstGeom prst="ellipse">
          <a:avLst/>
        </a:prstGeom>
        <a:solidFill>
          <a:srgbClr val="000000"/>
        </a:solidFill>
        <a:ln w="9525">
          <a:solidFill>
            <a:srgbClr val="000000"/>
          </a:solidFill>
          <a:round/>
          <a:headEnd/>
          <a:tailEnd/>
        </a:ln>
      </xdr:spPr>
    </xdr:sp>
    <xdr:clientData/>
  </xdr:twoCellAnchor>
  <xdr:twoCellAnchor>
    <xdr:from>
      <xdr:col>6</xdr:col>
      <xdr:colOff>200025</xdr:colOff>
      <xdr:row>25</xdr:row>
      <xdr:rowOff>152400</xdr:rowOff>
    </xdr:from>
    <xdr:to>
      <xdr:col>6</xdr:col>
      <xdr:colOff>228600</xdr:colOff>
      <xdr:row>25</xdr:row>
      <xdr:rowOff>180975</xdr:rowOff>
    </xdr:to>
    <xdr:sp macro="" textlink="">
      <xdr:nvSpPr>
        <xdr:cNvPr id="3082" name="Oval 10"/>
        <xdr:cNvSpPr>
          <a:spLocks noChangeArrowheads="1"/>
        </xdr:cNvSpPr>
      </xdr:nvSpPr>
      <xdr:spPr bwMode="auto">
        <a:xfrm flipH="1">
          <a:off x="3095625" y="4724400"/>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9525</xdr:colOff>
      <xdr:row>26</xdr:row>
      <xdr:rowOff>104775</xdr:rowOff>
    </xdr:from>
    <xdr:to>
      <xdr:col>9</xdr:col>
      <xdr:colOff>66675</xdr:colOff>
      <xdr:row>26</xdr:row>
      <xdr:rowOff>114300</xdr:rowOff>
    </xdr:to>
    <xdr:sp macro="" textlink="">
      <xdr:nvSpPr>
        <xdr:cNvPr id="3083" name="Line 11"/>
        <xdr:cNvSpPr>
          <a:spLocks noChangeShapeType="1"/>
        </xdr:cNvSpPr>
      </xdr:nvSpPr>
      <xdr:spPr bwMode="auto">
        <a:xfrm flipV="1">
          <a:off x="2114550" y="4943475"/>
          <a:ext cx="2019300" cy="9525"/>
        </a:xfrm>
        <a:prstGeom prst="line">
          <a:avLst/>
        </a:prstGeom>
        <a:noFill/>
        <a:ln w="19050">
          <a:solidFill>
            <a:srgbClr val="000000"/>
          </a:solidFill>
          <a:round/>
          <a:headEnd/>
          <a:tailEnd/>
        </a:ln>
      </xdr:spPr>
    </xdr:sp>
    <xdr:clientData/>
  </xdr:twoCellAnchor>
  <xdr:twoCellAnchor>
    <xdr:from>
      <xdr:col>6</xdr:col>
      <xdr:colOff>209550</xdr:colOff>
      <xdr:row>27</xdr:row>
      <xdr:rowOff>161925</xdr:rowOff>
    </xdr:from>
    <xdr:to>
      <xdr:col>6</xdr:col>
      <xdr:colOff>238125</xdr:colOff>
      <xdr:row>27</xdr:row>
      <xdr:rowOff>190500</xdr:rowOff>
    </xdr:to>
    <xdr:sp macro="" textlink="">
      <xdr:nvSpPr>
        <xdr:cNvPr id="3084" name="Oval 12"/>
        <xdr:cNvSpPr>
          <a:spLocks noChangeArrowheads="1"/>
        </xdr:cNvSpPr>
      </xdr:nvSpPr>
      <xdr:spPr bwMode="auto">
        <a:xfrm flipH="1">
          <a:off x="3105150" y="5229225"/>
          <a:ext cx="28575" cy="28575"/>
        </a:xfrm>
        <a:prstGeom prst="ellipse">
          <a:avLst/>
        </a:prstGeom>
        <a:solidFill>
          <a:srgbClr val="000000"/>
        </a:solidFill>
        <a:ln w="9525">
          <a:solidFill>
            <a:srgbClr val="000000"/>
          </a:solidFill>
          <a:round/>
          <a:headEnd/>
          <a:tailEnd/>
        </a:ln>
      </xdr:spPr>
    </xdr:sp>
    <xdr:clientData/>
  </xdr:twoCellAnchor>
  <xdr:twoCellAnchor>
    <xdr:from>
      <xdr:col>15</xdr:col>
      <xdr:colOff>295275</xdr:colOff>
      <xdr:row>25</xdr:row>
      <xdr:rowOff>161925</xdr:rowOff>
    </xdr:from>
    <xdr:to>
      <xdr:col>15</xdr:col>
      <xdr:colOff>323850</xdr:colOff>
      <xdr:row>25</xdr:row>
      <xdr:rowOff>190500</xdr:rowOff>
    </xdr:to>
    <xdr:sp macro="" textlink="">
      <xdr:nvSpPr>
        <xdr:cNvPr id="3085" name="Oval 13"/>
        <xdr:cNvSpPr>
          <a:spLocks noChangeArrowheads="1"/>
        </xdr:cNvSpPr>
      </xdr:nvSpPr>
      <xdr:spPr bwMode="auto">
        <a:xfrm flipH="1">
          <a:off x="6572250" y="4733925"/>
          <a:ext cx="28575" cy="28575"/>
        </a:xfrm>
        <a:prstGeom prst="ellipse">
          <a:avLst/>
        </a:prstGeom>
        <a:solidFill>
          <a:srgbClr val="000000"/>
        </a:solidFill>
        <a:ln w="9525">
          <a:solidFill>
            <a:srgbClr val="000000"/>
          </a:solidFill>
          <a:round/>
          <a:headEnd/>
          <a:tailEnd/>
        </a:ln>
      </xdr:spPr>
    </xdr:sp>
    <xdr:clientData/>
  </xdr:twoCellAnchor>
  <xdr:twoCellAnchor>
    <xdr:from>
      <xdr:col>6</xdr:col>
      <xdr:colOff>409575</xdr:colOff>
      <xdr:row>25</xdr:row>
      <xdr:rowOff>152400</xdr:rowOff>
    </xdr:from>
    <xdr:to>
      <xdr:col>7</xdr:col>
      <xdr:colOff>19050</xdr:colOff>
      <xdr:row>25</xdr:row>
      <xdr:rowOff>180975</xdr:rowOff>
    </xdr:to>
    <xdr:sp macro="" textlink="">
      <xdr:nvSpPr>
        <xdr:cNvPr id="3086" name="Oval 14"/>
        <xdr:cNvSpPr>
          <a:spLocks noChangeArrowheads="1"/>
        </xdr:cNvSpPr>
      </xdr:nvSpPr>
      <xdr:spPr bwMode="auto">
        <a:xfrm flipH="1">
          <a:off x="3305175" y="4724400"/>
          <a:ext cx="28575" cy="28575"/>
        </a:xfrm>
        <a:prstGeom prst="ellipse">
          <a:avLst/>
        </a:prstGeom>
        <a:solidFill>
          <a:srgbClr val="000000"/>
        </a:solidFill>
        <a:ln w="9525">
          <a:solidFill>
            <a:srgbClr val="000000"/>
          </a:solidFill>
          <a:round/>
          <a:headEnd/>
          <a:tailEnd/>
        </a:ln>
      </xdr:spPr>
    </xdr:sp>
    <xdr:clientData/>
  </xdr:twoCellAnchor>
  <xdr:twoCellAnchor>
    <xdr:from>
      <xdr:col>15</xdr:col>
      <xdr:colOff>257175</xdr:colOff>
      <xdr:row>32</xdr:row>
      <xdr:rowOff>190500</xdr:rowOff>
    </xdr:from>
    <xdr:to>
      <xdr:col>15</xdr:col>
      <xdr:colOff>285750</xdr:colOff>
      <xdr:row>32</xdr:row>
      <xdr:rowOff>219075</xdr:rowOff>
    </xdr:to>
    <xdr:sp macro="" textlink="">
      <xdr:nvSpPr>
        <xdr:cNvPr id="3087" name="Oval 15"/>
        <xdr:cNvSpPr>
          <a:spLocks noChangeArrowheads="1"/>
        </xdr:cNvSpPr>
      </xdr:nvSpPr>
      <xdr:spPr bwMode="auto">
        <a:xfrm flipH="1">
          <a:off x="6534150" y="6172200"/>
          <a:ext cx="28575" cy="28575"/>
        </a:xfrm>
        <a:prstGeom prst="ellipse">
          <a:avLst/>
        </a:prstGeom>
        <a:solidFill>
          <a:srgbClr val="000000"/>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18</xdr:row>
      <xdr:rowOff>9525</xdr:rowOff>
    </xdr:from>
    <xdr:to>
      <xdr:col>9</xdr:col>
      <xdr:colOff>9525</xdr:colOff>
      <xdr:row>19</xdr:row>
      <xdr:rowOff>28575</xdr:rowOff>
    </xdr:to>
    <xdr:sp macro="" textlink="">
      <xdr:nvSpPr>
        <xdr:cNvPr id="1025" name="Line 1"/>
        <xdr:cNvSpPr>
          <a:spLocks noChangeShapeType="1"/>
        </xdr:cNvSpPr>
      </xdr:nvSpPr>
      <xdr:spPr bwMode="auto">
        <a:xfrm flipH="1">
          <a:off x="4095750" y="3438525"/>
          <a:ext cx="0" cy="285750"/>
        </a:xfrm>
        <a:prstGeom prst="line">
          <a:avLst/>
        </a:prstGeom>
        <a:noFill/>
        <a:ln w="19050">
          <a:solidFill>
            <a:srgbClr val="000000"/>
          </a:solidFill>
          <a:round/>
          <a:headEnd/>
          <a:tailEnd/>
        </a:ln>
      </xdr:spPr>
    </xdr:sp>
    <xdr:clientData/>
  </xdr:twoCellAnchor>
  <xdr:twoCellAnchor>
    <xdr:from>
      <xdr:col>4</xdr:col>
      <xdr:colOff>0</xdr:colOff>
      <xdr:row>17</xdr:row>
      <xdr:rowOff>142875</xdr:rowOff>
    </xdr:from>
    <xdr:to>
      <xdr:col>4</xdr:col>
      <xdr:colOff>0</xdr:colOff>
      <xdr:row>19</xdr:row>
      <xdr:rowOff>9525</xdr:rowOff>
    </xdr:to>
    <xdr:sp macro="" textlink="">
      <xdr:nvSpPr>
        <xdr:cNvPr id="1026" name="Line 2"/>
        <xdr:cNvSpPr>
          <a:spLocks noChangeShapeType="1"/>
        </xdr:cNvSpPr>
      </xdr:nvSpPr>
      <xdr:spPr bwMode="auto">
        <a:xfrm>
          <a:off x="2343150" y="3409950"/>
          <a:ext cx="0" cy="295275"/>
        </a:xfrm>
        <a:prstGeom prst="line">
          <a:avLst/>
        </a:prstGeom>
        <a:noFill/>
        <a:ln w="19050">
          <a:solidFill>
            <a:srgbClr val="000000"/>
          </a:solidFill>
          <a:round/>
          <a:headEnd/>
          <a:tailEnd/>
        </a:ln>
      </xdr:spPr>
    </xdr:sp>
    <xdr:clientData/>
  </xdr:twoCellAnchor>
  <xdr:twoCellAnchor>
    <xdr:from>
      <xdr:col>1</xdr:col>
      <xdr:colOff>514350</xdr:colOff>
      <xdr:row>52</xdr:row>
      <xdr:rowOff>142875</xdr:rowOff>
    </xdr:from>
    <xdr:to>
      <xdr:col>2</xdr:col>
      <xdr:colOff>104775</xdr:colOff>
      <xdr:row>52</xdr:row>
      <xdr:rowOff>142875</xdr:rowOff>
    </xdr:to>
    <xdr:sp macro="" textlink="">
      <xdr:nvSpPr>
        <xdr:cNvPr id="1028" name="Line 4"/>
        <xdr:cNvSpPr>
          <a:spLocks noChangeShapeType="1"/>
        </xdr:cNvSpPr>
      </xdr:nvSpPr>
      <xdr:spPr bwMode="auto">
        <a:xfrm>
          <a:off x="1276350" y="10248900"/>
          <a:ext cx="333375" cy="0"/>
        </a:xfrm>
        <a:prstGeom prst="line">
          <a:avLst/>
        </a:prstGeom>
        <a:noFill/>
        <a:ln w="9525">
          <a:solidFill>
            <a:srgbClr val="000000"/>
          </a:solidFill>
          <a:round/>
          <a:headEnd/>
          <a:tailEnd type="triangle" w="med" len="med"/>
        </a:ln>
      </xdr:spPr>
    </xdr:sp>
    <xdr:clientData/>
  </xdr:twoCellAnchor>
  <xdr:twoCellAnchor>
    <xdr:from>
      <xdr:col>1</xdr:col>
      <xdr:colOff>514350</xdr:colOff>
      <xdr:row>52</xdr:row>
      <xdr:rowOff>161925</xdr:rowOff>
    </xdr:from>
    <xdr:to>
      <xdr:col>2</xdr:col>
      <xdr:colOff>0</xdr:colOff>
      <xdr:row>52</xdr:row>
      <xdr:rowOff>161925</xdr:rowOff>
    </xdr:to>
    <xdr:sp macro="" textlink="">
      <xdr:nvSpPr>
        <xdr:cNvPr id="1029" name="Line 5"/>
        <xdr:cNvSpPr>
          <a:spLocks noChangeShapeType="1"/>
        </xdr:cNvSpPr>
      </xdr:nvSpPr>
      <xdr:spPr bwMode="auto">
        <a:xfrm>
          <a:off x="1276350" y="10267950"/>
          <a:ext cx="228600" cy="0"/>
        </a:xfrm>
        <a:prstGeom prst="line">
          <a:avLst/>
        </a:prstGeom>
        <a:noFill/>
        <a:ln w="9525">
          <a:solidFill>
            <a:srgbClr val="000000"/>
          </a:solidFill>
          <a:round/>
          <a:headEnd/>
          <a:tailEnd/>
        </a:ln>
      </xdr:spPr>
    </xdr:sp>
    <xdr:clientData/>
  </xdr:twoCellAnchor>
  <xdr:twoCellAnchor>
    <xdr:from>
      <xdr:col>0</xdr:col>
      <xdr:colOff>485775</xdr:colOff>
      <xdr:row>55</xdr:row>
      <xdr:rowOff>142875</xdr:rowOff>
    </xdr:from>
    <xdr:to>
      <xdr:col>1</xdr:col>
      <xdr:colOff>38100</xdr:colOff>
      <xdr:row>55</xdr:row>
      <xdr:rowOff>142875</xdr:rowOff>
    </xdr:to>
    <xdr:sp macro="" textlink="">
      <xdr:nvSpPr>
        <xdr:cNvPr id="1033" name="Line 9"/>
        <xdr:cNvSpPr>
          <a:spLocks noChangeShapeType="1"/>
        </xdr:cNvSpPr>
      </xdr:nvSpPr>
      <xdr:spPr bwMode="auto">
        <a:xfrm>
          <a:off x="485775" y="10829925"/>
          <a:ext cx="314325" cy="0"/>
        </a:xfrm>
        <a:prstGeom prst="line">
          <a:avLst/>
        </a:prstGeom>
        <a:noFill/>
        <a:ln w="9525">
          <a:solidFill>
            <a:srgbClr val="000000"/>
          </a:solidFill>
          <a:round/>
          <a:headEnd/>
          <a:tailEnd type="triangle" w="med" len="med"/>
        </a:ln>
      </xdr:spPr>
    </xdr:sp>
    <xdr:clientData/>
  </xdr:twoCellAnchor>
  <xdr:twoCellAnchor>
    <xdr:from>
      <xdr:col>0</xdr:col>
      <xdr:colOff>476250</xdr:colOff>
      <xdr:row>55</xdr:row>
      <xdr:rowOff>180975</xdr:rowOff>
    </xdr:from>
    <xdr:to>
      <xdr:col>0</xdr:col>
      <xdr:colOff>742950</xdr:colOff>
      <xdr:row>55</xdr:row>
      <xdr:rowOff>180975</xdr:rowOff>
    </xdr:to>
    <xdr:sp macro="" textlink="">
      <xdr:nvSpPr>
        <xdr:cNvPr id="1034" name="Line 10"/>
        <xdr:cNvSpPr>
          <a:spLocks noChangeShapeType="1"/>
        </xdr:cNvSpPr>
      </xdr:nvSpPr>
      <xdr:spPr bwMode="auto">
        <a:xfrm flipV="1">
          <a:off x="476250" y="10868025"/>
          <a:ext cx="266700" cy="0"/>
        </a:xfrm>
        <a:prstGeom prst="line">
          <a:avLst/>
        </a:prstGeom>
        <a:noFill/>
        <a:ln w="9525">
          <a:solidFill>
            <a:srgbClr val="000000"/>
          </a:solidFill>
          <a:round/>
          <a:headEnd/>
          <a:tailEnd/>
        </a:ln>
      </xdr:spPr>
    </xdr:sp>
    <xdr:clientData/>
  </xdr:twoCellAnchor>
  <xdr:twoCellAnchor>
    <xdr:from>
      <xdr:col>10</xdr:col>
      <xdr:colOff>28575</xdr:colOff>
      <xdr:row>55</xdr:row>
      <xdr:rowOff>85725</xdr:rowOff>
    </xdr:from>
    <xdr:to>
      <xdr:col>10</xdr:col>
      <xdr:colOff>219075</xdr:colOff>
      <xdr:row>55</xdr:row>
      <xdr:rowOff>85725</xdr:rowOff>
    </xdr:to>
    <xdr:sp macro="" textlink="">
      <xdr:nvSpPr>
        <xdr:cNvPr id="1035" name="Line 11"/>
        <xdr:cNvSpPr>
          <a:spLocks noChangeShapeType="1"/>
        </xdr:cNvSpPr>
      </xdr:nvSpPr>
      <xdr:spPr bwMode="auto">
        <a:xfrm>
          <a:off x="4505325" y="10772775"/>
          <a:ext cx="190500" cy="0"/>
        </a:xfrm>
        <a:prstGeom prst="line">
          <a:avLst/>
        </a:prstGeom>
        <a:noFill/>
        <a:ln w="9525">
          <a:solidFill>
            <a:srgbClr val="000000"/>
          </a:solidFill>
          <a:round/>
          <a:headEnd/>
          <a:tailEnd type="triangle" w="med" len="med"/>
        </a:ln>
      </xdr:spPr>
    </xdr:sp>
    <xdr:clientData/>
  </xdr:twoCellAnchor>
  <xdr:twoCellAnchor>
    <xdr:from>
      <xdr:col>10</xdr:col>
      <xdr:colOff>38100</xdr:colOff>
      <xdr:row>55</xdr:row>
      <xdr:rowOff>104775</xdr:rowOff>
    </xdr:from>
    <xdr:to>
      <xdr:col>10</xdr:col>
      <xdr:colOff>114300</xdr:colOff>
      <xdr:row>55</xdr:row>
      <xdr:rowOff>104775</xdr:rowOff>
    </xdr:to>
    <xdr:sp macro="" textlink="">
      <xdr:nvSpPr>
        <xdr:cNvPr id="1036" name="Line 12"/>
        <xdr:cNvSpPr>
          <a:spLocks noChangeShapeType="1"/>
        </xdr:cNvSpPr>
      </xdr:nvSpPr>
      <xdr:spPr bwMode="auto">
        <a:xfrm>
          <a:off x="4514850" y="10791825"/>
          <a:ext cx="76200" cy="0"/>
        </a:xfrm>
        <a:prstGeom prst="line">
          <a:avLst/>
        </a:prstGeom>
        <a:noFill/>
        <a:ln w="9525">
          <a:solidFill>
            <a:srgbClr val="000000"/>
          </a:solidFill>
          <a:round/>
          <a:headEnd/>
          <a:tailEnd/>
        </a:ln>
      </xdr:spPr>
    </xdr:sp>
    <xdr:clientData/>
  </xdr:twoCellAnchor>
  <xdr:twoCellAnchor>
    <xdr:from>
      <xdr:col>14</xdr:col>
      <xdr:colOff>9525</xdr:colOff>
      <xdr:row>54</xdr:row>
      <xdr:rowOff>152400</xdr:rowOff>
    </xdr:from>
    <xdr:to>
      <xdr:col>14</xdr:col>
      <xdr:colOff>9525</xdr:colOff>
      <xdr:row>55</xdr:row>
      <xdr:rowOff>228600</xdr:rowOff>
    </xdr:to>
    <xdr:sp macro="" textlink="">
      <xdr:nvSpPr>
        <xdr:cNvPr id="1037" name="Line 13"/>
        <xdr:cNvSpPr>
          <a:spLocks noChangeShapeType="1"/>
        </xdr:cNvSpPr>
      </xdr:nvSpPr>
      <xdr:spPr bwMode="auto">
        <a:xfrm>
          <a:off x="6076950" y="10648950"/>
          <a:ext cx="0" cy="266700"/>
        </a:xfrm>
        <a:prstGeom prst="line">
          <a:avLst/>
        </a:prstGeom>
        <a:noFill/>
        <a:ln w="19050">
          <a:solidFill>
            <a:srgbClr val="000000"/>
          </a:solidFill>
          <a:round/>
          <a:headEnd/>
          <a:tailEnd/>
        </a:ln>
      </xdr:spPr>
    </xdr:sp>
    <xdr:clientData/>
  </xdr:twoCellAnchor>
  <xdr:twoCellAnchor>
    <xdr:from>
      <xdr:col>3</xdr:col>
      <xdr:colOff>38100</xdr:colOff>
      <xdr:row>108</xdr:row>
      <xdr:rowOff>142875</xdr:rowOff>
    </xdr:from>
    <xdr:to>
      <xdr:col>3</xdr:col>
      <xdr:colOff>304800</xdr:colOff>
      <xdr:row>108</xdr:row>
      <xdr:rowOff>142875</xdr:rowOff>
    </xdr:to>
    <xdr:sp macro="" textlink="">
      <xdr:nvSpPr>
        <xdr:cNvPr id="1061" name="Line 37"/>
        <xdr:cNvSpPr>
          <a:spLocks noChangeShapeType="1"/>
        </xdr:cNvSpPr>
      </xdr:nvSpPr>
      <xdr:spPr bwMode="auto">
        <a:xfrm>
          <a:off x="1962150" y="21078825"/>
          <a:ext cx="266700" cy="0"/>
        </a:xfrm>
        <a:prstGeom prst="line">
          <a:avLst/>
        </a:prstGeom>
        <a:noFill/>
        <a:ln w="9525">
          <a:solidFill>
            <a:srgbClr val="000000"/>
          </a:solidFill>
          <a:round/>
          <a:headEnd/>
          <a:tailEnd type="triangle" w="med" len="med"/>
        </a:ln>
      </xdr:spPr>
    </xdr:sp>
    <xdr:clientData/>
  </xdr:twoCellAnchor>
  <xdr:twoCellAnchor>
    <xdr:from>
      <xdr:col>5</xdr:col>
      <xdr:colOff>28575</xdr:colOff>
      <xdr:row>108</xdr:row>
      <xdr:rowOff>76200</xdr:rowOff>
    </xdr:from>
    <xdr:to>
      <xdr:col>5</xdr:col>
      <xdr:colOff>209550</xdr:colOff>
      <xdr:row>108</xdr:row>
      <xdr:rowOff>180975</xdr:rowOff>
    </xdr:to>
    <xdr:sp macro="" textlink="">
      <xdr:nvSpPr>
        <xdr:cNvPr id="1062" name="Freeform 38"/>
        <xdr:cNvSpPr>
          <a:spLocks/>
        </xdr:cNvSpPr>
      </xdr:nvSpPr>
      <xdr:spPr bwMode="auto">
        <a:xfrm>
          <a:off x="2762250" y="21012150"/>
          <a:ext cx="18097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7</xdr:col>
      <xdr:colOff>57150</xdr:colOff>
      <xdr:row>108</xdr:row>
      <xdr:rowOff>133350</xdr:rowOff>
    </xdr:from>
    <xdr:to>
      <xdr:col>8</xdr:col>
      <xdr:colOff>0</xdr:colOff>
      <xdr:row>108</xdr:row>
      <xdr:rowOff>133350</xdr:rowOff>
    </xdr:to>
    <xdr:sp macro="" textlink="">
      <xdr:nvSpPr>
        <xdr:cNvPr id="1065" name="Line 41"/>
        <xdr:cNvSpPr>
          <a:spLocks noChangeShapeType="1"/>
        </xdr:cNvSpPr>
      </xdr:nvSpPr>
      <xdr:spPr bwMode="auto">
        <a:xfrm>
          <a:off x="3552825" y="21069300"/>
          <a:ext cx="171450" cy="0"/>
        </a:xfrm>
        <a:prstGeom prst="line">
          <a:avLst/>
        </a:prstGeom>
        <a:noFill/>
        <a:ln w="9525">
          <a:solidFill>
            <a:srgbClr val="000000"/>
          </a:solidFill>
          <a:round/>
          <a:headEnd/>
          <a:tailEnd type="triangle" w="med" len="med"/>
        </a:ln>
      </xdr:spPr>
    </xdr:sp>
    <xdr:clientData/>
  </xdr:twoCellAnchor>
  <xdr:twoCellAnchor>
    <xdr:from>
      <xdr:col>3</xdr:col>
      <xdr:colOff>38100</xdr:colOff>
      <xdr:row>112</xdr:row>
      <xdr:rowOff>142875</xdr:rowOff>
    </xdr:from>
    <xdr:to>
      <xdr:col>3</xdr:col>
      <xdr:colOff>304800</xdr:colOff>
      <xdr:row>112</xdr:row>
      <xdr:rowOff>142875</xdr:rowOff>
    </xdr:to>
    <xdr:sp macro="" textlink="">
      <xdr:nvSpPr>
        <xdr:cNvPr id="1068" name="Line 44"/>
        <xdr:cNvSpPr>
          <a:spLocks noChangeShapeType="1"/>
        </xdr:cNvSpPr>
      </xdr:nvSpPr>
      <xdr:spPr bwMode="auto">
        <a:xfrm>
          <a:off x="1962150" y="21850350"/>
          <a:ext cx="266700" cy="0"/>
        </a:xfrm>
        <a:prstGeom prst="line">
          <a:avLst/>
        </a:prstGeom>
        <a:noFill/>
        <a:ln w="9525">
          <a:solidFill>
            <a:srgbClr val="000000"/>
          </a:solidFill>
          <a:round/>
          <a:headEnd/>
          <a:tailEnd type="triangle" w="med" len="med"/>
        </a:ln>
      </xdr:spPr>
    </xdr:sp>
    <xdr:clientData/>
  </xdr:twoCellAnchor>
  <xdr:twoCellAnchor>
    <xdr:from>
      <xdr:col>5</xdr:col>
      <xdr:colOff>28575</xdr:colOff>
      <xdr:row>112</xdr:row>
      <xdr:rowOff>76200</xdr:rowOff>
    </xdr:from>
    <xdr:to>
      <xdr:col>5</xdr:col>
      <xdr:colOff>209550</xdr:colOff>
      <xdr:row>112</xdr:row>
      <xdr:rowOff>180975</xdr:rowOff>
    </xdr:to>
    <xdr:sp macro="" textlink="">
      <xdr:nvSpPr>
        <xdr:cNvPr id="1069" name="Freeform 45"/>
        <xdr:cNvSpPr>
          <a:spLocks/>
        </xdr:cNvSpPr>
      </xdr:nvSpPr>
      <xdr:spPr bwMode="auto">
        <a:xfrm>
          <a:off x="2762250" y="21783675"/>
          <a:ext cx="18097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7</xdr:col>
      <xdr:colOff>57150</xdr:colOff>
      <xdr:row>112</xdr:row>
      <xdr:rowOff>133350</xdr:rowOff>
    </xdr:from>
    <xdr:to>
      <xdr:col>7</xdr:col>
      <xdr:colOff>190500</xdr:colOff>
      <xdr:row>112</xdr:row>
      <xdr:rowOff>133350</xdr:rowOff>
    </xdr:to>
    <xdr:sp macro="" textlink="">
      <xdr:nvSpPr>
        <xdr:cNvPr id="1070" name="Line 46"/>
        <xdr:cNvSpPr>
          <a:spLocks noChangeShapeType="1"/>
        </xdr:cNvSpPr>
      </xdr:nvSpPr>
      <xdr:spPr bwMode="auto">
        <a:xfrm>
          <a:off x="3552825" y="21840825"/>
          <a:ext cx="133350" cy="0"/>
        </a:xfrm>
        <a:prstGeom prst="line">
          <a:avLst/>
        </a:prstGeom>
        <a:noFill/>
        <a:ln w="9525">
          <a:solidFill>
            <a:srgbClr val="000000"/>
          </a:solidFill>
          <a:round/>
          <a:headEnd/>
          <a:tailEnd type="triangle" w="med" len="med"/>
        </a:ln>
      </xdr:spPr>
    </xdr:sp>
    <xdr:clientData/>
  </xdr:twoCellAnchor>
  <xdr:twoCellAnchor>
    <xdr:from>
      <xdr:col>3</xdr:col>
      <xdr:colOff>9525</xdr:colOff>
      <xdr:row>13</xdr:row>
      <xdr:rowOff>114300</xdr:rowOff>
    </xdr:from>
    <xdr:to>
      <xdr:col>11</xdr:col>
      <xdr:colOff>38100</xdr:colOff>
      <xdr:row>13</xdr:row>
      <xdr:rowOff>114300</xdr:rowOff>
    </xdr:to>
    <xdr:sp macro="" textlink="">
      <xdr:nvSpPr>
        <xdr:cNvPr id="1079" name="Line 55"/>
        <xdr:cNvSpPr>
          <a:spLocks noChangeShapeType="1"/>
        </xdr:cNvSpPr>
      </xdr:nvSpPr>
      <xdr:spPr bwMode="auto">
        <a:xfrm>
          <a:off x="1933575" y="2533650"/>
          <a:ext cx="2924175" cy="0"/>
        </a:xfrm>
        <a:prstGeom prst="line">
          <a:avLst/>
        </a:prstGeom>
        <a:noFill/>
        <a:ln w="19050">
          <a:solidFill>
            <a:srgbClr val="000000"/>
          </a:solidFill>
          <a:round/>
          <a:headEnd/>
          <a:tailEnd/>
        </a:ln>
      </xdr:spPr>
    </xdr:sp>
    <xdr:clientData/>
  </xdr:twoCellAnchor>
  <xdr:twoCellAnchor>
    <xdr:from>
      <xdr:col>3</xdr:col>
      <xdr:colOff>9525</xdr:colOff>
      <xdr:row>26</xdr:row>
      <xdr:rowOff>95250</xdr:rowOff>
    </xdr:from>
    <xdr:to>
      <xdr:col>4</xdr:col>
      <xdr:colOff>76200</xdr:colOff>
      <xdr:row>26</xdr:row>
      <xdr:rowOff>95250</xdr:rowOff>
    </xdr:to>
    <xdr:sp macro="" textlink="">
      <xdr:nvSpPr>
        <xdr:cNvPr id="1080" name="Line 56"/>
        <xdr:cNvSpPr>
          <a:spLocks noChangeShapeType="1"/>
        </xdr:cNvSpPr>
      </xdr:nvSpPr>
      <xdr:spPr bwMode="auto">
        <a:xfrm flipV="1">
          <a:off x="1933575" y="5114925"/>
          <a:ext cx="485775" cy="0"/>
        </a:xfrm>
        <a:prstGeom prst="line">
          <a:avLst/>
        </a:prstGeom>
        <a:noFill/>
        <a:ln w="19050">
          <a:solidFill>
            <a:srgbClr val="000000"/>
          </a:solidFill>
          <a:round/>
          <a:headEnd/>
          <a:tailEnd/>
        </a:ln>
      </xdr:spPr>
    </xdr:sp>
    <xdr:clientData/>
  </xdr:twoCellAnchor>
  <xdr:twoCellAnchor>
    <xdr:from>
      <xdr:col>4</xdr:col>
      <xdr:colOff>371475</xdr:colOff>
      <xdr:row>26</xdr:row>
      <xdr:rowOff>104775</xdr:rowOff>
    </xdr:from>
    <xdr:to>
      <xdr:col>6</xdr:col>
      <xdr:colOff>142875</xdr:colOff>
      <xdr:row>26</xdr:row>
      <xdr:rowOff>104775</xdr:rowOff>
    </xdr:to>
    <xdr:sp macro="" textlink="">
      <xdr:nvSpPr>
        <xdr:cNvPr id="1081" name="Line 57"/>
        <xdr:cNvSpPr>
          <a:spLocks noChangeShapeType="1"/>
        </xdr:cNvSpPr>
      </xdr:nvSpPr>
      <xdr:spPr bwMode="auto">
        <a:xfrm flipV="1">
          <a:off x="2714625" y="5124450"/>
          <a:ext cx="590550" cy="0"/>
        </a:xfrm>
        <a:prstGeom prst="line">
          <a:avLst/>
        </a:prstGeom>
        <a:noFill/>
        <a:ln w="19050">
          <a:solidFill>
            <a:srgbClr val="000000"/>
          </a:solidFill>
          <a:round/>
          <a:headEnd/>
          <a:tailEnd/>
        </a:ln>
      </xdr:spPr>
    </xdr:sp>
    <xdr:clientData/>
  </xdr:twoCellAnchor>
  <xdr:twoCellAnchor>
    <xdr:from>
      <xdr:col>7</xdr:col>
      <xdr:colOff>209550</xdr:colOff>
      <xdr:row>26</xdr:row>
      <xdr:rowOff>95250</xdr:rowOff>
    </xdr:from>
    <xdr:to>
      <xdr:col>9</xdr:col>
      <xdr:colOff>57150</xdr:colOff>
      <xdr:row>26</xdr:row>
      <xdr:rowOff>95250</xdr:rowOff>
    </xdr:to>
    <xdr:sp macro="" textlink="">
      <xdr:nvSpPr>
        <xdr:cNvPr id="1082" name="Line 58"/>
        <xdr:cNvSpPr>
          <a:spLocks noChangeShapeType="1"/>
        </xdr:cNvSpPr>
      </xdr:nvSpPr>
      <xdr:spPr bwMode="auto">
        <a:xfrm flipV="1">
          <a:off x="3705225" y="5114925"/>
          <a:ext cx="438150" cy="0"/>
        </a:xfrm>
        <a:prstGeom prst="line">
          <a:avLst/>
        </a:prstGeom>
        <a:noFill/>
        <a:ln w="19050">
          <a:solidFill>
            <a:srgbClr val="000000"/>
          </a:solidFill>
          <a:round/>
          <a:headEnd/>
          <a:tailEnd/>
        </a:ln>
      </xdr:spPr>
    </xdr:sp>
    <xdr:clientData/>
  </xdr:twoCellAnchor>
  <xdr:twoCellAnchor>
    <xdr:from>
      <xdr:col>13</xdr:col>
      <xdr:colOff>361950</xdr:colOff>
      <xdr:row>26</xdr:row>
      <xdr:rowOff>0</xdr:rowOff>
    </xdr:from>
    <xdr:to>
      <xdr:col>17</xdr:col>
      <xdr:colOff>0</xdr:colOff>
      <xdr:row>26</xdr:row>
      <xdr:rowOff>0</xdr:rowOff>
    </xdr:to>
    <xdr:sp macro="" textlink="">
      <xdr:nvSpPr>
        <xdr:cNvPr id="1087" name="Line 63"/>
        <xdr:cNvSpPr>
          <a:spLocks noChangeShapeType="1"/>
        </xdr:cNvSpPr>
      </xdr:nvSpPr>
      <xdr:spPr bwMode="auto">
        <a:xfrm flipV="1">
          <a:off x="5972175" y="5019675"/>
          <a:ext cx="857250" cy="0"/>
        </a:xfrm>
        <a:prstGeom prst="line">
          <a:avLst/>
        </a:prstGeom>
        <a:noFill/>
        <a:ln w="28575">
          <a:solidFill>
            <a:srgbClr val="000000"/>
          </a:solidFill>
          <a:round/>
          <a:headEnd/>
          <a:tailEnd/>
        </a:ln>
      </xdr:spPr>
    </xdr:sp>
    <xdr:clientData/>
  </xdr:twoCellAnchor>
  <xdr:twoCellAnchor>
    <xdr:from>
      <xdr:col>9</xdr:col>
      <xdr:colOff>361950</xdr:colOff>
      <xdr:row>26</xdr:row>
      <xdr:rowOff>47625</xdr:rowOff>
    </xdr:from>
    <xdr:to>
      <xdr:col>11</xdr:col>
      <xdr:colOff>114300</xdr:colOff>
      <xdr:row>26</xdr:row>
      <xdr:rowOff>123825</xdr:rowOff>
    </xdr:to>
    <xdr:sp macro="" textlink="">
      <xdr:nvSpPr>
        <xdr:cNvPr id="1091" name="AutoShape 67"/>
        <xdr:cNvSpPr>
          <a:spLocks noChangeArrowheads="1"/>
        </xdr:cNvSpPr>
      </xdr:nvSpPr>
      <xdr:spPr bwMode="auto">
        <a:xfrm>
          <a:off x="4448175" y="5067300"/>
          <a:ext cx="485775" cy="76200"/>
        </a:xfrm>
        <a:prstGeom prst="rightArrow">
          <a:avLst>
            <a:gd name="adj1" fmla="val 50000"/>
            <a:gd name="adj2" fmla="val 159375"/>
          </a:avLst>
        </a:prstGeom>
        <a:solidFill>
          <a:srgbClr val="FFFFFF"/>
        </a:solidFill>
        <a:ln w="9525">
          <a:solidFill>
            <a:srgbClr val="000000"/>
          </a:solidFill>
          <a:miter lim="800000"/>
          <a:headEnd/>
          <a:tailEnd/>
        </a:ln>
      </xdr:spPr>
    </xdr:sp>
    <xdr:clientData/>
  </xdr:twoCellAnchor>
  <xdr:twoCellAnchor>
    <xdr:from>
      <xdr:col>17</xdr:col>
      <xdr:colOff>361950</xdr:colOff>
      <xdr:row>26</xdr:row>
      <xdr:rowOff>0</xdr:rowOff>
    </xdr:from>
    <xdr:to>
      <xdr:col>21</xdr:col>
      <xdr:colOff>0</xdr:colOff>
      <xdr:row>26</xdr:row>
      <xdr:rowOff>0</xdr:rowOff>
    </xdr:to>
    <xdr:sp macro="" textlink="">
      <xdr:nvSpPr>
        <xdr:cNvPr id="1092" name="Line 68"/>
        <xdr:cNvSpPr>
          <a:spLocks noChangeShapeType="1"/>
        </xdr:cNvSpPr>
      </xdr:nvSpPr>
      <xdr:spPr bwMode="auto">
        <a:xfrm flipV="1">
          <a:off x="7038975" y="5019675"/>
          <a:ext cx="781050" cy="0"/>
        </a:xfrm>
        <a:prstGeom prst="line">
          <a:avLst/>
        </a:prstGeom>
        <a:noFill/>
        <a:ln w="28575">
          <a:solidFill>
            <a:srgbClr val="000000"/>
          </a:solidFill>
          <a:round/>
          <a:headEnd/>
          <a:tailEnd/>
        </a:ln>
      </xdr:spPr>
    </xdr:sp>
    <xdr:clientData/>
  </xdr:twoCellAnchor>
  <xdr:twoCellAnchor>
    <xdr:from>
      <xdr:col>3</xdr:col>
      <xdr:colOff>9525</xdr:colOff>
      <xdr:row>34</xdr:row>
      <xdr:rowOff>114300</xdr:rowOff>
    </xdr:from>
    <xdr:to>
      <xdr:col>7</xdr:col>
      <xdr:colOff>123825</xdr:colOff>
      <xdr:row>34</xdr:row>
      <xdr:rowOff>114300</xdr:rowOff>
    </xdr:to>
    <xdr:sp macro="" textlink="">
      <xdr:nvSpPr>
        <xdr:cNvPr id="1093" name="Line 69"/>
        <xdr:cNvSpPr>
          <a:spLocks noChangeShapeType="1"/>
        </xdr:cNvSpPr>
      </xdr:nvSpPr>
      <xdr:spPr bwMode="auto">
        <a:xfrm>
          <a:off x="1933575" y="6762750"/>
          <a:ext cx="1685925" cy="0"/>
        </a:xfrm>
        <a:prstGeom prst="line">
          <a:avLst/>
        </a:prstGeom>
        <a:noFill/>
        <a:ln w="19050">
          <a:solidFill>
            <a:srgbClr val="000000"/>
          </a:solidFill>
          <a:round/>
          <a:headEnd/>
          <a:tailEnd/>
        </a:ln>
      </xdr:spPr>
    </xdr:sp>
    <xdr:clientData/>
  </xdr:twoCellAnchor>
  <xdr:twoCellAnchor>
    <xdr:from>
      <xdr:col>1</xdr:col>
      <xdr:colOff>514350</xdr:colOff>
      <xdr:row>89</xdr:row>
      <xdr:rowOff>142875</xdr:rowOff>
    </xdr:from>
    <xdr:to>
      <xdr:col>2</xdr:col>
      <xdr:colOff>104775</xdr:colOff>
      <xdr:row>89</xdr:row>
      <xdr:rowOff>142875</xdr:rowOff>
    </xdr:to>
    <xdr:sp macro="" textlink="">
      <xdr:nvSpPr>
        <xdr:cNvPr id="1094" name="Line 70"/>
        <xdr:cNvSpPr>
          <a:spLocks noChangeShapeType="1"/>
        </xdr:cNvSpPr>
      </xdr:nvSpPr>
      <xdr:spPr bwMode="auto">
        <a:xfrm>
          <a:off x="1276350" y="17516475"/>
          <a:ext cx="333375" cy="0"/>
        </a:xfrm>
        <a:prstGeom prst="line">
          <a:avLst/>
        </a:prstGeom>
        <a:noFill/>
        <a:ln w="9525">
          <a:solidFill>
            <a:srgbClr val="000000"/>
          </a:solidFill>
          <a:round/>
          <a:headEnd/>
          <a:tailEnd type="triangle" w="med" len="med"/>
        </a:ln>
      </xdr:spPr>
    </xdr:sp>
    <xdr:clientData/>
  </xdr:twoCellAnchor>
  <xdr:twoCellAnchor>
    <xdr:from>
      <xdr:col>1</xdr:col>
      <xdr:colOff>514350</xdr:colOff>
      <xdr:row>89</xdr:row>
      <xdr:rowOff>161925</xdr:rowOff>
    </xdr:from>
    <xdr:to>
      <xdr:col>2</xdr:col>
      <xdr:colOff>0</xdr:colOff>
      <xdr:row>89</xdr:row>
      <xdr:rowOff>161925</xdr:rowOff>
    </xdr:to>
    <xdr:sp macro="" textlink="">
      <xdr:nvSpPr>
        <xdr:cNvPr id="1095" name="Line 71"/>
        <xdr:cNvSpPr>
          <a:spLocks noChangeShapeType="1"/>
        </xdr:cNvSpPr>
      </xdr:nvSpPr>
      <xdr:spPr bwMode="auto">
        <a:xfrm>
          <a:off x="1276350" y="17535525"/>
          <a:ext cx="228600" cy="0"/>
        </a:xfrm>
        <a:prstGeom prst="line">
          <a:avLst/>
        </a:prstGeom>
        <a:noFill/>
        <a:ln w="9525">
          <a:solidFill>
            <a:srgbClr val="000000"/>
          </a:solidFill>
          <a:round/>
          <a:headEnd/>
          <a:tailEnd/>
        </a:ln>
      </xdr:spPr>
    </xdr:sp>
    <xdr:clientData/>
  </xdr:twoCellAnchor>
  <xdr:twoCellAnchor>
    <xdr:from>
      <xdr:col>0</xdr:col>
      <xdr:colOff>485775</xdr:colOff>
      <xdr:row>92</xdr:row>
      <xdr:rowOff>142875</xdr:rowOff>
    </xdr:from>
    <xdr:to>
      <xdr:col>1</xdr:col>
      <xdr:colOff>38100</xdr:colOff>
      <xdr:row>92</xdr:row>
      <xdr:rowOff>142875</xdr:rowOff>
    </xdr:to>
    <xdr:sp macro="" textlink="">
      <xdr:nvSpPr>
        <xdr:cNvPr id="1096" name="Line 72"/>
        <xdr:cNvSpPr>
          <a:spLocks noChangeShapeType="1"/>
        </xdr:cNvSpPr>
      </xdr:nvSpPr>
      <xdr:spPr bwMode="auto">
        <a:xfrm>
          <a:off x="485775" y="18097500"/>
          <a:ext cx="314325" cy="0"/>
        </a:xfrm>
        <a:prstGeom prst="line">
          <a:avLst/>
        </a:prstGeom>
        <a:noFill/>
        <a:ln w="9525">
          <a:solidFill>
            <a:srgbClr val="000000"/>
          </a:solidFill>
          <a:round/>
          <a:headEnd/>
          <a:tailEnd type="triangle" w="med" len="med"/>
        </a:ln>
      </xdr:spPr>
    </xdr:sp>
    <xdr:clientData/>
  </xdr:twoCellAnchor>
  <xdr:twoCellAnchor>
    <xdr:from>
      <xdr:col>0</xdr:col>
      <xdr:colOff>476250</xdr:colOff>
      <xdr:row>92</xdr:row>
      <xdr:rowOff>180975</xdr:rowOff>
    </xdr:from>
    <xdr:to>
      <xdr:col>0</xdr:col>
      <xdr:colOff>742950</xdr:colOff>
      <xdr:row>92</xdr:row>
      <xdr:rowOff>180975</xdr:rowOff>
    </xdr:to>
    <xdr:sp macro="" textlink="">
      <xdr:nvSpPr>
        <xdr:cNvPr id="1097" name="Line 73"/>
        <xdr:cNvSpPr>
          <a:spLocks noChangeShapeType="1"/>
        </xdr:cNvSpPr>
      </xdr:nvSpPr>
      <xdr:spPr bwMode="auto">
        <a:xfrm flipV="1">
          <a:off x="476250" y="18135600"/>
          <a:ext cx="266700" cy="0"/>
        </a:xfrm>
        <a:prstGeom prst="line">
          <a:avLst/>
        </a:prstGeom>
        <a:noFill/>
        <a:ln w="9525">
          <a:solidFill>
            <a:srgbClr val="000000"/>
          </a:solidFill>
          <a:round/>
          <a:headEnd/>
          <a:tailEnd/>
        </a:ln>
      </xdr:spPr>
    </xdr:sp>
    <xdr:clientData/>
  </xdr:twoCellAnchor>
  <xdr:twoCellAnchor>
    <xdr:from>
      <xdr:col>9</xdr:col>
      <xdr:colOff>266700</xdr:colOff>
      <xdr:row>92</xdr:row>
      <xdr:rowOff>85725</xdr:rowOff>
    </xdr:from>
    <xdr:to>
      <xdr:col>10</xdr:col>
      <xdr:colOff>219075</xdr:colOff>
      <xdr:row>92</xdr:row>
      <xdr:rowOff>85725</xdr:rowOff>
    </xdr:to>
    <xdr:sp macro="" textlink="">
      <xdr:nvSpPr>
        <xdr:cNvPr id="1098" name="Line 74"/>
        <xdr:cNvSpPr>
          <a:spLocks noChangeShapeType="1"/>
        </xdr:cNvSpPr>
      </xdr:nvSpPr>
      <xdr:spPr bwMode="auto">
        <a:xfrm>
          <a:off x="4352925" y="18040350"/>
          <a:ext cx="342900" cy="0"/>
        </a:xfrm>
        <a:prstGeom prst="line">
          <a:avLst/>
        </a:prstGeom>
        <a:noFill/>
        <a:ln w="9525">
          <a:solidFill>
            <a:srgbClr val="000000"/>
          </a:solidFill>
          <a:round/>
          <a:headEnd/>
          <a:tailEnd type="triangle" w="med" len="med"/>
        </a:ln>
      </xdr:spPr>
    </xdr:sp>
    <xdr:clientData/>
  </xdr:twoCellAnchor>
  <xdr:twoCellAnchor>
    <xdr:from>
      <xdr:col>9</xdr:col>
      <xdr:colOff>314325</xdr:colOff>
      <xdr:row>92</xdr:row>
      <xdr:rowOff>104775</xdr:rowOff>
    </xdr:from>
    <xdr:to>
      <xdr:col>10</xdr:col>
      <xdr:colOff>114300</xdr:colOff>
      <xdr:row>92</xdr:row>
      <xdr:rowOff>104775</xdr:rowOff>
    </xdr:to>
    <xdr:sp macro="" textlink="">
      <xdr:nvSpPr>
        <xdr:cNvPr id="1099" name="Line 75"/>
        <xdr:cNvSpPr>
          <a:spLocks noChangeShapeType="1"/>
        </xdr:cNvSpPr>
      </xdr:nvSpPr>
      <xdr:spPr bwMode="auto">
        <a:xfrm>
          <a:off x="4400550" y="18059400"/>
          <a:ext cx="190500" cy="0"/>
        </a:xfrm>
        <a:prstGeom prst="line">
          <a:avLst/>
        </a:prstGeom>
        <a:noFill/>
        <a:ln w="9525">
          <a:solidFill>
            <a:srgbClr val="000000"/>
          </a:solidFill>
          <a:round/>
          <a:headEnd/>
          <a:tailEnd/>
        </a:ln>
      </xdr:spPr>
    </xdr:sp>
    <xdr:clientData/>
  </xdr:twoCellAnchor>
  <xdr:twoCellAnchor>
    <xdr:from>
      <xdr:col>14</xdr:col>
      <xdr:colOff>9525</xdr:colOff>
      <xdr:row>91</xdr:row>
      <xdr:rowOff>152400</xdr:rowOff>
    </xdr:from>
    <xdr:to>
      <xdr:col>14</xdr:col>
      <xdr:colOff>9525</xdr:colOff>
      <xdr:row>92</xdr:row>
      <xdr:rowOff>228600</xdr:rowOff>
    </xdr:to>
    <xdr:sp macro="" textlink="">
      <xdr:nvSpPr>
        <xdr:cNvPr id="1100" name="Line 76"/>
        <xdr:cNvSpPr>
          <a:spLocks noChangeShapeType="1"/>
        </xdr:cNvSpPr>
      </xdr:nvSpPr>
      <xdr:spPr bwMode="auto">
        <a:xfrm>
          <a:off x="6076950" y="17916525"/>
          <a:ext cx="0" cy="266700"/>
        </a:xfrm>
        <a:prstGeom prst="line">
          <a:avLst/>
        </a:prstGeom>
        <a:noFill/>
        <a:ln w="19050">
          <a:solidFill>
            <a:srgbClr val="000000"/>
          </a:solidFill>
          <a:round/>
          <a:headEnd/>
          <a:tailEnd/>
        </a:ln>
      </xdr:spPr>
    </xdr:sp>
    <xdr:clientData/>
  </xdr:twoCellAnchor>
  <xdr:twoCellAnchor>
    <xdr:from>
      <xdr:col>3</xdr:col>
      <xdr:colOff>9525</xdr:colOff>
      <xdr:row>63</xdr:row>
      <xdr:rowOff>123825</xdr:rowOff>
    </xdr:from>
    <xdr:to>
      <xdr:col>4</xdr:col>
      <xdr:colOff>200025</xdr:colOff>
      <xdr:row>63</xdr:row>
      <xdr:rowOff>123825</xdr:rowOff>
    </xdr:to>
    <xdr:sp macro="" textlink="">
      <xdr:nvSpPr>
        <xdr:cNvPr id="1102" name="Line 78"/>
        <xdr:cNvSpPr>
          <a:spLocks noChangeShapeType="1"/>
        </xdr:cNvSpPr>
      </xdr:nvSpPr>
      <xdr:spPr bwMode="auto">
        <a:xfrm flipV="1">
          <a:off x="1933575" y="12363450"/>
          <a:ext cx="609600" cy="0"/>
        </a:xfrm>
        <a:prstGeom prst="line">
          <a:avLst/>
        </a:prstGeom>
        <a:noFill/>
        <a:ln w="19050">
          <a:solidFill>
            <a:srgbClr val="000000"/>
          </a:solidFill>
          <a:round/>
          <a:headEnd/>
          <a:tailEnd/>
        </a:ln>
      </xdr:spPr>
    </xdr:sp>
    <xdr:clientData/>
  </xdr:twoCellAnchor>
  <xdr:twoCellAnchor>
    <xdr:from>
      <xdr:col>5</xdr:col>
      <xdr:colOff>333375</xdr:colOff>
      <xdr:row>63</xdr:row>
      <xdr:rowOff>133350</xdr:rowOff>
    </xdr:from>
    <xdr:to>
      <xdr:col>7</xdr:col>
      <xdr:colOff>180975</xdr:colOff>
      <xdr:row>63</xdr:row>
      <xdr:rowOff>133350</xdr:rowOff>
    </xdr:to>
    <xdr:sp macro="" textlink="">
      <xdr:nvSpPr>
        <xdr:cNvPr id="1103" name="Line 79"/>
        <xdr:cNvSpPr>
          <a:spLocks noChangeShapeType="1"/>
        </xdr:cNvSpPr>
      </xdr:nvSpPr>
      <xdr:spPr bwMode="auto">
        <a:xfrm flipV="1">
          <a:off x="3067050" y="12372975"/>
          <a:ext cx="609600" cy="0"/>
        </a:xfrm>
        <a:prstGeom prst="line">
          <a:avLst/>
        </a:prstGeom>
        <a:noFill/>
        <a:ln w="19050">
          <a:solidFill>
            <a:srgbClr val="000000"/>
          </a:solidFill>
          <a:round/>
          <a:headEnd/>
          <a:tailEnd/>
        </a:ln>
      </xdr:spPr>
    </xdr:sp>
    <xdr:clientData/>
  </xdr:twoCellAnchor>
  <xdr:twoCellAnchor>
    <xdr:from>
      <xdr:col>13</xdr:col>
      <xdr:colOff>361950</xdr:colOff>
      <xdr:row>63</xdr:row>
      <xdr:rowOff>0</xdr:rowOff>
    </xdr:from>
    <xdr:to>
      <xdr:col>17</xdr:col>
      <xdr:colOff>0</xdr:colOff>
      <xdr:row>63</xdr:row>
      <xdr:rowOff>0</xdr:rowOff>
    </xdr:to>
    <xdr:sp macro="" textlink="">
      <xdr:nvSpPr>
        <xdr:cNvPr id="1104" name="Line 80"/>
        <xdr:cNvSpPr>
          <a:spLocks noChangeShapeType="1"/>
        </xdr:cNvSpPr>
      </xdr:nvSpPr>
      <xdr:spPr bwMode="auto">
        <a:xfrm flipV="1">
          <a:off x="5972175" y="12239625"/>
          <a:ext cx="857250" cy="0"/>
        </a:xfrm>
        <a:prstGeom prst="line">
          <a:avLst/>
        </a:prstGeom>
        <a:noFill/>
        <a:ln w="28575">
          <a:solidFill>
            <a:srgbClr val="000000"/>
          </a:solidFill>
          <a:round/>
          <a:headEnd/>
          <a:tailEnd/>
        </a:ln>
      </xdr:spPr>
    </xdr:sp>
    <xdr:clientData/>
  </xdr:twoCellAnchor>
  <xdr:twoCellAnchor>
    <xdr:from>
      <xdr:col>9</xdr:col>
      <xdr:colOff>57150</xdr:colOff>
      <xdr:row>63</xdr:row>
      <xdr:rowOff>85725</xdr:rowOff>
    </xdr:from>
    <xdr:to>
      <xdr:col>10</xdr:col>
      <xdr:colOff>152400</xdr:colOff>
      <xdr:row>63</xdr:row>
      <xdr:rowOff>161925</xdr:rowOff>
    </xdr:to>
    <xdr:sp macro="" textlink="">
      <xdr:nvSpPr>
        <xdr:cNvPr id="1105" name="AutoShape 81"/>
        <xdr:cNvSpPr>
          <a:spLocks noChangeArrowheads="1"/>
        </xdr:cNvSpPr>
      </xdr:nvSpPr>
      <xdr:spPr bwMode="auto">
        <a:xfrm>
          <a:off x="4143375" y="12325350"/>
          <a:ext cx="485775" cy="76200"/>
        </a:xfrm>
        <a:prstGeom prst="rightArrow">
          <a:avLst>
            <a:gd name="adj1" fmla="val 50000"/>
            <a:gd name="adj2" fmla="val 159375"/>
          </a:avLst>
        </a:prstGeom>
        <a:solidFill>
          <a:srgbClr val="FFFFFF"/>
        </a:solidFill>
        <a:ln w="9525">
          <a:solidFill>
            <a:srgbClr val="000000"/>
          </a:solidFill>
          <a:miter lim="800000"/>
          <a:headEnd/>
          <a:tailEnd/>
        </a:ln>
      </xdr:spPr>
    </xdr:sp>
    <xdr:clientData/>
  </xdr:twoCellAnchor>
  <xdr:twoCellAnchor>
    <xdr:from>
      <xdr:col>17</xdr:col>
      <xdr:colOff>361950</xdr:colOff>
      <xdr:row>63</xdr:row>
      <xdr:rowOff>0</xdr:rowOff>
    </xdr:from>
    <xdr:to>
      <xdr:col>21</xdr:col>
      <xdr:colOff>0</xdr:colOff>
      <xdr:row>63</xdr:row>
      <xdr:rowOff>0</xdr:rowOff>
    </xdr:to>
    <xdr:sp macro="" textlink="">
      <xdr:nvSpPr>
        <xdr:cNvPr id="1106" name="Line 82"/>
        <xdr:cNvSpPr>
          <a:spLocks noChangeShapeType="1"/>
        </xdr:cNvSpPr>
      </xdr:nvSpPr>
      <xdr:spPr bwMode="auto">
        <a:xfrm flipV="1">
          <a:off x="7038975" y="12239625"/>
          <a:ext cx="781050" cy="0"/>
        </a:xfrm>
        <a:prstGeom prst="line">
          <a:avLst/>
        </a:prstGeom>
        <a:noFill/>
        <a:ln w="28575">
          <a:solidFill>
            <a:srgbClr val="000000"/>
          </a:solidFill>
          <a:round/>
          <a:headEnd/>
          <a:tailEnd/>
        </a:ln>
      </xdr:spPr>
    </xdr:sp>
    <xdr:clientData/>
  </xdr:twoCellAnchor>
  <xdr:twoCellAnchor>
    <xdr:from>
      <xdr:col>3</xdr:col>
      <xdr:colOff>9525</xdr:colOff>
      <xdr:row>71</xdr:row>
      <xdr:rowOff>114300</xdr:rowOff>
    </xdr:from>
    <xdr:to>
      <xdr:col>7</xdr:col>
      <xdr:colOff>123825</xdr:colOff>
      <xdr:row>71</xdr:row>
      <xdr:rowOff>114300</xdr:rowOff>
    </xdr:to>
    <xdr:sp macro="" textlink="">
      <xdr:nvSpPr>
        <xdr:cNvPr id="1107" name="Line 83"/>
        <xdr:cNvSpPr>
          <a:spLocks noChangeShapeType="1"/>
        </xdr:cNvSpPr>
      </xdr:nvSpPr>
      <xdr:spPr bwMode="auto">
        <a:xfrm>
          <a:off x="1933575" y="14030325"/>
          <a:ext cx="1685925" cy="0"/>
        </a:xfrm>
        <a:prstGeom prst="line">
          <a:avLst/>
        </a:prstGeom>
        <a:noFill/>
        <a:ln w="19050">
          <a:solidFill>
            <a:srgbClr val="000000"/>
          </a:solidFill>
          <a:round/>
          <a:headEnd/>
          <a:tailEnd/>
        </a:ln>
      </xdr:spPr>
    </xdr:sp>
    <xdr:clientData/>
  </xdr:twoCellAnchor>
  <xdr:twoCellAnchor>
    <xdr:from>
      <xdr:col>3</xdr:col>
      <xdr:colOff>38100</xdr:colOff>
      <xdr:row>98</xdr:row>
      <xdr:rowOff>142875</xdr:rowOff>
    </xdr:from>
    <xdr:to>
      <xdr:col>3</xdr:col>
      <xdr:colOff>304800</xdr:colOff>
      <xdr:row>98</xdr:row>
      <xdr:rowOff>142875</xdr:rowOff>
    </xdr:to>
    <xdr:sp macro="" textlink="">
      <xdr:nvSpPr>
        <xdr:cNvPr id="1112" name="Line 88"/>
        <xdr:cNvSpPr>
          <a:spLocks noChangeShapeType="1"/>
        </xdr:cNvSpPr>
      </xdr:nvSpPr>
      <xdr:spPr bwMode="auto">
        <a:xfrm>
          <a:off x="1962150" y="19202400"/>
          <a:ext cx="266700" cy="0"/>
        </a:xfrm>
        <a:prstGeom prst="line">
          <a:avLst/>
        </a:prstGeom>
        <a:noFill/>
        <a:ln w="9525">
          <a:solidFill>
            <a:srgbClr val="000000"/>
          </a:solidFill>
          <a:round/>
          <a:headEnd/>
          <a:tailEnd type="triangle" w="med" len="med"/>
        </a:ln>
      </xdr:spPr>
    </xdr:sp>
    <xdr:clientData/>
  </xdr:twoCellAnchor>
  <xdr:twoCellAnchor>
    <xdr:from>
      <xdr:col>7</xdr:col>
      <xdr:colOff>57150</xdr:colOff>
      <xdr:row>98</xdr:row>
      <xdr:rowOff>133350</xdr:rowOff>
    </xdr:from>
    <xdr:to>
      <xdr:col>8</xdr:col>
      <xdr:colOff>28575</xdr:colOff>
      <xdr:row>98</xdr:row>
      <xdr:rowOff>133350</xdr:rowOff>
    </xdr:to>
    <xdr:sp macro="" textlink="">
      <xdr:nvSpPr>
        <xdr:cNvPr id="1114" name="Line 90"/>
        <xdr:cNvSpPr>
          <a:spLocks noChangeShapeType="1"/>
        </xdr:cNvSpPr>
      </xdr:nvSpPr>
      <xdr:spPr bwMode="auto">
        <a:xfrm>
          <a:off x="3552825" y="19192875"/>
          <a:ext cx="200025" cy="0"/>
        </a:xfrm>
        <a:prstGeom prst="line">
          <a:avLst/>
        </a:prstGeom>
        <a:noFill/>
        <a:ln w="9525">
          <a:solidFill>
            <a:srgbClr val="000000"/>
          </a:solidFill>
          <a:round/>
          <a:headEnd/>
          <a:tailEnd type="triangle" w="med" len="med"/>
        </a:ln>
      </xdr:spPr>
    </xdr:sp>
    <xdr:clientData/>
  </xdr:twoCellAnchor>
  <xdr:twoCellAnchor>
    <xdr:from>
      <xdr:col>8</xdr:col>
      <xdr:colOff>219075</xdr:colOff>
      <xdr:row>98</xdr:row>
      <xdr:rowOff>76200</xdr:rowOff>
    </xdr:from>
    <xdr:to>
      <xdr:col>9</xdr:col>
      <xdr:colOff>66675</xdr:colOff>
      <xdr:row>98</xdr:row>
      <xdr:rowOff>180975</xdr:rowOff>
    </xdr:to>
    <xdr:sp macro="" textlink="">
      <xdr:nvSpPr>
        <xdr:cNvPr id="1115" name="Freeform 91"/>
        <xdr:cNvSpPr>
          <a:spLocks/>
        </xdr:cNvSpPr>
      </xdr:nvSpPr>
      <xdr:spPr bwMode="auto">
        <a:xfrm>
          <a:off x="3943350" y="19135725"/>
          <a:ext cx="209550"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3</xdr:col>
      <xdr:colOff>38100</xdr:colOff>
      <xdr:row>102</xdr:row>
      <xdr:rowOff>142875</xdr:rowOff>
    </xdr:from>
    <xdr:to>
      <xdr:col>3</xdr:col>
      <xdr:colOff>304800</xdr:colOff>
      <xdr:row>102</xdr:row>
      <xdr:rowOff>142875</xdr:rowOff>
    </xdr:to>
    <xdr:sp macro="" textlink="">
      <xdr:nvSpPr>
        <xdr:cNvPr id="1116" name="Line 92"/>
        <xdr:cNvSpPr>
          <a:spLocks noChangeShapeType="1"/>
        </xdr:cNvSpPr>
      </xdr:nvSpPr>
      <xdr:spPr bwMode="auto">
        <a:xfrm>
          <a:off x="1962150" y="19983450"/>
          <a:ext cx="266700" cy="0"/>
        </a:xfrm>
        <a:prstGeom prst="line">
          <a:avLst/>
        </a:prstGeom>
        <a:noFill/>
        <a:ln w="9525">
          <a:solidFill>
            <a:srgbClr val="000000"/>
          </a:solidFill>
          <a:round/>
          <a:headEnd/>
          <a:tailEnd type="triangle" w="med" len="med"/>
        </a:ln>
      </xdr:spPr>
    </xdr:sp>
    <xdr:clientData/>
  </xdr:twoCellAnchor>
  <xdr:twoCellAnchor>
    <xdr:from>
      <xdr:col>7</xdr:col>
      <xdr:colOff>57150</xdr:colOff>
      <xdr:row>102</xdr:row>
      <xdr:rowOff>133350</xdr:rowOff>
    </xdr:from>
    <xdr:to>
      <xdr:col>8</xdr:col>
      <xdr:colOff>28575</xdr:colOff>
      <xdr:row>102</xdr:row>
      <xdr:rowOff>133350</xdr:rowOff>
    </xdr:to>
    <xdr:sp macro="" textlink="">
      <xdr:nvSpPr>
        <xdr:cNvPr id="1118" name="Line 94"/>
        <xdr:cNvSpPr>
          <a:spLocks noChangeShapeType="1"/>
        </xdr:cNvSpPr>
      </xdr:nvSpPr>
      <xdr:spPr bwMode="auto">
        <a:xfrm>
          <a:off x="3552825" y="19973925"/>
          <a:ext cx="200025" cy="0"/>
        </a:xfrm>
        <a:prstGeom prst="line">
          <a:avLst/>
        </a:prstGeom>
        <a:noFill/>
        <a:ln w="9525">
          <a:solidFill>
            <a:srgbClr val="000000"/>
          </a:solidFill>
          <a:round/>
          <a:headEnd/>
          <a:tailEnd type="triangle" w="med" len="med"/>
        </a:ln>
      </xdr:spPr>
    </xdr:sp>
    <xdr:clientData/>
  </xdr:twoCellAnchor>
  <xdr:twoCellAnchor>
    <xdr:from>
      <xdr:col>8</xdr:col>
      <xdr:colOff>247650</xdr:colOff>
      <xdr:row>102</xdr:row>
      <xdr:rowOff>85725</xdr:rowOff>
    </xdr:from>
    <xdr:to>
      <xdr:col>9</xdr:col>
      <xdr:colOff>95250</xdr:colOff>
      <xdr:row>102</xdr:row>
      <xdr:rowOff>190500</xdr:rowOff>
    </xdr:to>
    <xdr:sp macro="" textlink="">
      <xdr:nvSpPr>
        <xdr:cNvPr id="1119" name="Freeform 95"/>
        <xdr:cNvSpPr>
          <a:spLocks/>
        </xdr:cNvSpPr>
      </xdr:nvSpPr>
      <xdr:spPr bwMode="auto">
        <a:xfrm>
          <a:off x="3971925" y="19926300"/>
          <a:ext cx="209550"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6</xdr:col>
      <xdr:colOff>104775</xdr:colOff>
      <xdr:row>95</xdr:row>
      <xdr:rowOff>19050</xdr:rowOff>
    </xdr:from>
    <xdr:to>
      <xdr:col>6</xdr:col>
      <xdr:colOff>104775</xdr:colOff>
      <xdr:row>95</xdr:row>
      <xdr:rowOff>180975</xdr:rowOff>
    </xdr:to>
    <xdr:sp macro="" textlink="">
      <xdr:nvSpPr>
        <xdr:cNvPr id="1120" name="Line 96"/>
        <xdr:cNvSpPr>
          <a:spLocks noChangeShapeType="1"/>
        </xdr:cNvSpPr>
      </xdr:nvSpPr>
      <xdr:spPr bwMode="auto">
        <a:xfrm>
          <a:off x="3267075" y="18535650"/>
          <a:ext cx="0" cy="161925"/>
        </a:xfrm>
        <a:prstGeom prst="line">
          <a:avLst/>
        </a:prstGeom>
        <a:noFill/>
        <a:ln w="9525">
          <a:solidFill>
            <a:srgbClr val="000000"/>
          </a:solidFill>
          <a:round/>
          <a:headEnd/>
          <a:tailEnd/>
        </a:ln>
      </xdr:spPr>
    </xdr:sp>
    <xdr:clientData/>
  </xdr:twoCellAnchor>
  <xdr:twoCellAnchor>
    <xdr:from>
      <xdr:col>6</xdr:col>
      <xdr:colOff>276225</xdr:colOff>
      <xdr:row>95</xdr:row>
      <xdr:rowOff>38100</xdr:rowOff>
    </xdr:from>
    <xdr:to>
      <xdr:col>6</xdr:col>
      <xdr:colOff>276225</xdr:colOff>
      <xdr:row>95</xdr:row>
      <xdr:rowOff>180975</xdr:rowOff>
    </xdr:to>
    <xdr:sp macro="" textlink="">
      <xdr:nvSpPr>
        <xdr:cNvPr id="1121" name="Line 97"/>
        <xdr:cNvSpPr>
          <a:spLocks noChangeShapeType="1"/>
        </xdr:cNvSpPr>
      </xdr:nvSpPr>
      <xdr:spPr bwMode="auto">
        <a:xfrm>
          <a:off x="3438525" y="18554700"/>
          <a:ext cx="0" cy="142875"/>
        </a:xfrm>
        <a:prstGeom prst="line">
          <a:avLst/>
        </a:prstGeom>
        <a:noFill/>
        <a:ln w="9525">
          <a:solidFill>
            <a:srgbClr val="000000"/>
          </a:solidFill>
          <a:round/>
          <a:headEnd/>
          <a:tailEnd/>
        </a:ln>
      </xdr:spPr>
    </xdr:sp>
    <xdr:clientData/>
  </xdr:twoCellAnchor>
  <xdr:twoCellAnchor>
    <xdr:from>
      <xdr:col>6</xdr:col>
      <xdr:colOff>352425</xdr:colOff>
      <xdr:row>95</xdr:row>
      <xdr:rowOff>114300</xdr:rowOff>
    </xdr:from>
    <xdr:to>
      <xdr:col>7</xdr:col>
      <xdr:colOff>161925</xdr:colOff>
      <xdr:row>95</xdr:row>
      <xdr:rowOff>114300</xdr:rowOff>
    </xdr:to>
    <xdr:sp macro="" textlink="">
      <xdr:nvSpPr>
        <xdr:cNvPr id="1122" name="Line 98"/>
        <xdr:cNvSpPr>
          <a:spLocks noChangeShapeType="1"/>
        </xdr:cNvSpPr>
      </xdr:nvSpPr>
      <xdr:spPr bwMode="auto">
        <a:xfrm>
          <a:off x="3495675" y="18630900"/>
          <a:ext cx="161925" cy="0"/>
        </a:xfrm>
        <a:prstGeom prst="line">
          <a:avLst/>
        </a:prstGeom>
        <a:noFill/>
        <a:ln w="9525">
          <a:solidFill>
            <a:srgbClr val="000000"/>
          </a:solidFill>
          <a:round/>
          <a:headEnd/>
          <a:tailEnd type="triangle" w="med" len="med"/>
        </a:ln>
      </xdr:spPr>
    </xdr:sp>
    <xdr:clientData/>
  </xdr:twoCellAnchor>
  <xdr:twoCellAnchor>
    <xdr:from>
      <xdr:col>7</xdr:col>
      <xdr:colOff>219075</xdr:colOff>
      <xdr:row>95</xdr:row>
      <xdr:rowOff>76200</xdr:rowOff>
    </xdr:from>
    <xdr:to>
      <xdr:col>8</xdr:col>
      <xdr:colOff>123825</xdr:colOff>
      <xdr:row>95</xdr:row>
      <xdr:rowOff>180975</xdr:rowOff>
    </xdr:to>
    <xdr:sp macro="" textlink="">
      <xdr:nvSpPr>
        <xdr:cNvPr id="1123" name="Freeform 99"/>
        <xdr:cNvSpPr>
          <a:spLocks/>
        </xdr:cNvSpPr>
      </xdr:nvSpPr>
      <xdr:spPr bwMode="auto">
        <a:xfrm>
          <a:off x="3714750" y="18592800"/>
          <a:ext cx="133350"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9</xdr:col>
      <xdr:colOff>152400</xdr:colOff>
      <xdr:row>97</xdr:row>
      <xdr:rowOff>133350</xdr:rowOff>
    </xdr:from>
    <xdr:to>
      <xdr:col>9</xdr:col>
      <xdr:colOff>304800</xdr:colOff>
      <xdr:row>103</xdr:row>
      <xdr:rowOff>114300</xdr:rowOff>
    </xdr:to>
    <xdr:sp macro="" textlink="">
      <xdr:nvSpPr>
        <xdr:cNvPr id="1124" name="AutoShape 100"/>
        <xdr:cNvSpPr>
          <a:spLocks/>
        </xdr:cNvSpPr>
      </xdr:nvSpPr>
      <xdr:spPr bwMode="auto">
        <a:xfrm>
          <a:off x="4238625" y="19030950"/>
          <a:ext cx="152400" cy="1152525"/>
        </a:xfrm>
        <a:prstGeom prst="rightBrace">
          <a:avLst>
            <a:gd name="adj1" fmla="val 63021"/>
            <a:gd name="adj2" fmla="val 50000"/>
          </a:avLst>
        </a:prstGeom>
        <a:noFill/>
        <a:ln w="9525">
          <a:solidFill>
            <a:srgbClr val="000000"/>
          </a:solidFill>
          <a:round/>
          <a:headEnd/>
          <a:tailEnd/>
        </a:ln>
      </xdr:spPr>
    </xdr:sp>
    <xdr:clientData/>
  </xdr:twoCellAnchor>
  <xdr:twoCellAnchor>
    <xdr:from>
      <xdr:col>10</xdr:col>
      <xdr:colOff>19050</xdr:colOff>
      <xdr:row>100</xdr:row>
      <xdr:rowOff>66675</xdr:rowOff>
    </xdr:from>
    <xdr:to>
      <xdr:col>10</xdr:col>
      <xdr:colOff>247650</xdr:colOff>
      <xdr:row>100</xdr:row>
      <xdr:rowOff>152400</xdr:rowOff>
    </xdr:to>
    <xdr:sp macro="" textlink="">
      <xdr:nvSpPr>
        <xdr:cNvPr id="1125" name="AutoShape 101"/>
        <xdr:cNvSpPr>
          <a:spLocks noChangeArrowheads="1"/>
        </xdr:cNvSpPr>
      </xdr:nvSpPr>
      <xdr:spPr bwMode="auto">
        <a:xfrm>
          <a:off x="4495800" y="195167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12</xdr:col>
      <xdr:colOff>9525</xdr:colOff>
      <xdr:row>107</xdr:row>
      <xdr:rowOff>161925</xdr:rowOff>
    </xdr:from>
    <xdr:to>
      <xdr:col>12</xdr:col>
      <xdr:colOff>161925</xdr:colOff>
      <xdr:row>113</xdr:row>
      <xdr:rowOff>152400</xdr:rowOff>
    </xdr:to>
    <xdr:sp macro="" textlink="">
      <xdr:nvSpPr>
        <xdr:cNvPr id="1126" name="AutoShape 102"/>
        <xdr:cNvSpPr>
          <a:spLocks/>
        </xdr:cNvSpPr>
      </xdr:nvSpPr>
      <xdr:spPr bwMode="auto">
        <a:xfrm>
          <a:off x="5124450" y="20907375"/>
          <a:ext cx="152400" cy="1181100"/>
        </a:xfrm>
        <a:prstGeom prst="rightBrace">
          <a:avLst>
            <a:gd name="adj1" fmla="val 64583"/>
            <a:gd name="adj2" fmla="val 50000"/>
          </a:avLst>
        </a:prstGeom>
        <a:noFill/>
        <a:ln w="9525">
          <a:solidFill>
            <a:srgbClr val="000000"/>
          </a:solidFill>
          <a:round/>
          <a:headEnd/>
          <a:tailEnd/>
        </a:ln>
      </xdr:spPr>
    </xdr:sp>
    <xdr:clientData/>
  </xdr:twoCellAnchor>
  <xdr:twoCellAnchor>
    <xdr:from>
      <xdr:col>12</xdr:col>
      <xdr:colOff>209550</xdr:colOff>
      <xdr:row>110</xdr:row>
      <xdr:rowOff>114300</xdr:rowOff>
    </xdr:from>
    <xdr:to>
      <xdr:col>12</xdr:col>
      <xdr:colOff>438150</xdr:colOff>
      <xdr:row>111</xdr:row>
      <xdr:rowOff>38100</xdr:rowOff>
    </xdr:to>
    <xdr:sp macro="" textlink="">
      <xdr:nvSpPr>
        <xdr:cNvPr id="1127" name="AutoShape 103"/>
        <xdr:cNvSpPr>
          <a:spLocks noChangeArrowheads="1"/>
        </xdr:cNvSpPr>
      </xdr:nvSpPr>
      <xdr:spPr bwMode="auto">
        <a:xfrm>
          <a:off x="5324475" y="21440775"/>
          <a:ext cx="228600" cy="1143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1</xdr:col>
      <xdr:colOff>533400</xdr:colOff>
      <xdr:row>39</xdr:row>
      <xdr:rowOff>95250</xdr:rowOff>
    </xdr:from>
    <xdr:to>
      <xdr:col>2</xdr:col>
      <xdr:colOff>57150</xdr:colOff>
      <xdr:row>39</xdr:row>
      <xdr:rowOff>161925</xdr:rowOff>
    </xdr:to>
    <xdr:sp macro="" textlink="">
      <xdr:nvSpPr>
        <xdr:cNvPr id="1128" name="AutoShape 104"/>
        <xdr:cNvSpPr>
          <a:spLocks noChangeArrowheads="1"/>
        </xdr:cNvSpPr>
      </xdr:nvSpPr>
      <xdr:spPr bwMode="auto">
        <a:xfrm>
          <a:off x="1295400" y="7705725"/>
          <a:ext cx="266700" cy="66675"/>
        </a:xfrm>
        <a:prstGeom prst="rightArrow">
          <a:avLst>
            <a:gd name="adj1" fmla="val 50000"/>
            <a:gd name="adj2" fmla="val 100000"/>
          </a:avLst>
        </a:prstGeom>
        <a:solidFill>
          <a:srgbClr val="FFFFFF"/>
        </a:solidFill>
        <a:ln w="9525">
          <a:solidFill>
            <a:srgbClr val="000000"/>
          </a:solidFill>
          <a:miter lim="800000"/>
          <a:headEnd/>
          <a:tailEnd/>
        </a:ln>
      </xdr:spPr>
    </xdr:sp>
    <xdr:clientData/>
  </xdr:twoCellAnchor>
  <xdr:twoCellAnchor>
    <xdr:from>
      <xdr:col>1</xdr:col>
      <xdr:colOff>666750</xdr:colOff>
      <xdr:row>76</xdr:row>
      <xdr:rowOff>66675</xdr:rowOff>
    </xdr:from>
    <xdr:to>
      <xdr:col>2</xdr:col>
      <xdr:colOff>209550</xdr:colOff>
      <xdr:row>76</xdr:row>
      <xdr:rowOff>152400</xdr:rowOff>
    </xdr:to>
    <xdr:sp macro="" textlink="">
      <xdr:nvSpPr>
        <xdr:cNvPr id="1129" name="AutoShape 105"/>
        <xdr:cNvSpPr>
          <a:spLocks noChangeArrowheads="1"/>
        </xdr:cNvSpPr>
      </xdr:nvSpPr>
      <xdr:spPr bwMode="auto">
        <a:xfrm>
          <a:off x="1428750" y="14944725"/>
          <a:ext cx="285750" cy="85725"/>
        </a:xfrm>
        <a:prstGeom prst="rightArrow">
          <a:avLst>
            <a:gd name="adj1" fmla="val 50000"/>
            <a:gd name="adj2" fmla="val 83333"/>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17</xdr:row>
      <xdr:rowOff>142875</xdr:rowOff>
    </xdr:from>
    <xdr:to>
      <xdr:col>4</xdr:col>
      <xdr:colOff>0</xdr:colOff>
      <xdr:row>19</xdr:row>
      <xdr:rowOff>9525</xdr:rowOff>
    </xdr:to>
    <xdr:sp macro="" textlink="">
      <xdr:nvSpPr>
        <xdr:cNvPr id="5122" name="Line 2"/>
        <xdr:cNvSpPr>
          <a:spLocks noChangeShapeType="1"/>
        </xdr:cNvSpPr>
      </xdr:nvSpPr>
      <xdr:spPr bwMode="auto">
        <a:xfrm>
          <a:off x="2476500" y="3476625"/>
          <a:ext cx="0" cy="295275"/>
        </a:xfrm>
        <a:prstGeom prst="line">
          <a:avLst/>
        </a:prstGeom>
        <a:noFill/>
        <a:ln w="19050">
          <a:solidFill>
            <a:srgbClr val="000000"/>
          </a:solidFill>
          <a:round/>
          <a:headEnd/>
          <a:tailEnd/>
        </a:ln>
      </xdr:spPr>
    </xdr:sp>
    <xdr:clientData/>
  </xdr:twoCellAnchor>
  <xdr:twoCellAnchor>
    <xdr:from>
      <xdr:col>1</xdr:col>
      <xdr:colOff>514350</xdr:colOff>
      <xdr:row>68</xdr:row>
      <xdr:rowOff>142875</xdr:rowOff>
    </xdr:from>
    <xdr:to>
      <xdr:col>2</xdr:col>
      <xdr:colOff>104775</xdr:colOff>
      <xdr:row>68</xdr:row>
      <xdr:rowOff>142875</xdr:rowOff>
    </xdr:to>
    <xdr:sp macro="" textlink="">
      <xdr:nvSpPr>
        <xdr:cNvPr id="5123" name="Line 3"/>
        <xdr:cNvSpPr>
          <a:spLocks noChangeShapeType="1"/>
        </xdr:cNvSpPr>
      </xdr:nvSpPr>
      <xdr:spPr bwMode="auto">
        <a:xfrm>
          <a:off x="1276350" y="14258925"/>
          <a:ext cx="352425" cy="0"/>
        </a:xfrm>
        <a:prstGeom prst="line">
          <a:avLst/>
        </a:prstGeom>
        <a:noFill/>
        <a:ln w="9525">
          <a:solidFill>
            <a:srgbClr val="000000"/>
          </a:solidFill>
          <a:round/>
          <a:headEnd/>
          <a:tailEnd type="triangle" w="med" len="med"/>
        </a:ln>
      </xdr:spPr>
    </xdr:sp>
    <xdr:clientData/>
  </xdr:twoCellAnchor>
  <xdr:twoCellAnchor>
    <xdr:from>
      <xdr:col>1</xdr:col>
      <xdr:colOff>514350</xdr:colOff>
      <xdr:row>68</xdr:row>
      <xdr:rowOff>161925</xdr:rowOff>
    </xdr:from>
    <xdr:to>
      <xdr:col>2</xdr:col>
      <xdr:colOff>0</xdr:colOff>
      <xdr:row>68</xdr:row>
      <xdr:rowOff>161925</xdr:rowOff>
    </xdr:to>
    <xdr:sp macro="" textlink="">
      <xdr:nvSpPr>
        <xdr:cNvPr id="5124" name="Line 4"/>
        <xdr:cNvSpPr>
          <a:spLocks noChangeShapeType="1"/>
        </xdr:cNvSpPr>
      </xdr:nvSpPr>
      <xdr:spPr bwMode="auto">
        <a:xfrm>
          <a:off x="1276350" y="14277975"/>
          <a:ext cx="247650" cy="0"/>
        </a:xfrm>
        <a:prstGeom prst="line">
          <a:avLst/>
        </a:prstGeom>
        <a:noFill/>
        <a:ln w="9525">
          <a:solidFill>
            <a:srgbClr val="000000"/>
          </a:solidFill>
          <a:round/>
          <a:headEnd/>
          <a:tailEnd/>
        </a:ln>
      </xdr:spPr>
    </xdr:sp>
    <xdr:clientData/>
  </xdr:twoCellAnchor>
  <xdr:twoCellAnchor>
    <xdr:from>
      <xdr:col>0</xdr:col>
      <xdr:colOff>485775</xdr:colOff>
      <xdr:row>71</xdr:row>
      <xdr:rowOff>142875</xdr:rowOff>
    </xdr:from>
    <xdr:to>
      <xdr:col>1</xdr:col>
      <xdr:colOff>38100</xdr:colOff>
      <xdr:row>71</xdr:row>
      <xdr:rowOff>142875</xdr:rowOff>
    </xdr:to>
    <xdr:sp macro="" textlink="">
      <xdr:nvSpPr>
        <xdr:cNvPr id="5125" name="Line 5"/>
        <xdr:cNvSpPr>
          <a:spLocks noChangeShapeType="1"/>
        </xdr:cNvSpPr>
      </xdr:nvSpPr>
      <xdr:spPr bwMode="auto">
        <a:xfrm>
          <a:off x="485775" y="14839950"/>
          <a:ext cx="314325" cy="0"/>
        </a:xfrm>
        <a:prstGeom prst="line">
          <a:avLst/>
        </a:prstGeom>
        <a:noFill/>
        <a:ln w="9525">
          <a:solidFill>
            <a:srgbClr val="000000"/>
          </a:solidFill>
          <a:round/>
          <a:headEnd/>
          <a:tailEnd type="triangle" w="med" len="med"/>
        </a:ln>
      </xdr:spPr>
    </xdr:sp>
    <xdr:clientData/>
  </xdr:twoCellAnchor>
  <xdr:twoCellAnchor>
    <xdr:from>
      <xdr:col>0</xdr:col>
      <xdr:colOff>476250</xdr:colOff>
      <xdr:row>71</xdr:row>
      <xdr:rowOff>180975</xdr:rowOff>
    </xdr:from>
    <xdr:to>
      <xdr:col>0</xdr:col>
      <xdr:colOff>742950</xdr:colOff>
      <xdr:row>71</xdr:row>
      <xdr:rowOff>180975</xdr:rowOff>
    </xdr:to>
    <xdr:sp macro="" textlink="">
      <xdr:nvSpPr>
        <xdr:cNvPr id="5126" name="Line 6"/>
        <xdr:cNvSpPr>
          <a:spLocks noChangeShapeType="1"/>
        </xdr:cNvSpPr>
      </xdr:nvSpPr>
      <xdr:spPr bwMode="auto">
        <a:xfrm flipV="1">
          <a:off x="476250" y="14878050"/>
          <a:ext cx="266700" cy="0"/>
        </a:xfrm>
        <a:prstGeom prst="line">
          <a:avLst/>
        </a:prstGeom>
        <a:noFill/>
        <a:ln w="9525">
          <a:solidFill>
            <a:srgbClr val="000000"/>
          </a:solidFill>
          <a:round/>
          <a:headEnd/>
          <a:tailEnd/>
        </a:ln>
      </xdr:spPr>
    </xdr:sp>
    <xdr:clientData/>
  </xdr:twoCellAnchor>
  <xdr:twoCellAnchor>
    <xdr:from>
      <xdr:col>10</xdr:col>
      <xdr:colOff>28575</xdr:colOff>
      <xdr:row>71</xdr:row>
      <xdr:rowOff>85725</xdr:rowOff>
    </xdr:from>
    <xdr:to>
      <xdr:col>10</xdr:col>
      <xdr:colOff>219075</xdr:colOff>
      <xdr:row>71</xdr:row>
      <xdr:rowOff>85725</xdr:rowOff>
    </xdr:to>
    <xdr:sp macro="" textlink="">
      <xdr:nvSpPr>
        <xdr:cNvPr id="5127" name="Line 7"/>
        <xdr:cNvSpPr>
          <a:spLocks noChangeShapeType="1"/>
        </xdr:cNvSpPr>
      </xdr:nvSpPr>
      <xdr:spPr bwMode="auto">
        <a:xfrm>
          <a:off x="4629150" y="14782800"/>
          <a:ext cx="190500" cy="0"/>
        </a:xfrm>
        <a:prstGeom prst="line">
          <a:avLst/>
        </a:prstGeom>
        <a:noFill/>
        <a:ln w="9525">
          <a:solidFill>
            <a:srgbClr val="000000"/>
          </a:solidFill>
          <a:round/>
          <a:headEnd/>
          <a:tailEnd type="triangle" w="med" len="med"/>
        </a:ln>
      </xdr:spPr>
    </xdr:sp>
    <xdr:clientData/>
  </xdr:twoCellAnchor>
  <xdr:twoCellAnchor>
    <xdr:from>
      <xdr:col>10</xdr:col>
      <xdr:colOff>38100</xdr:colOff>
      <xdr:row>71</xdr:row>
      <xdr:rowOff>104775</xdr:rowOff>
    </xdr:from>
    <xdr:to>
      <xdr:col>10</xdr:col>
      <xdr:colOff>114300</xdr:colOff>
      <xdr:row>71</xdr:row>
      <xdr:rowOff>104775</xdr:rowOff>
    </xdr:to>
    <xdr:sp macro="" textlink="">
      <xdr:nvSpPr>
        <xdr:cNvPr id="5128" name="Line 8"/>
        <xdr:cNvSpPr>
          <a:spLocks noChangeShapeType="1"/>
        </xdr:cNvSpPr>
      </xdr:nvSpPr>
      <xdr:spPr bwMode="auto">
        <a:xfrm>
          <a:off x="4638675" y="14801850"/>
          <a:ext cx="76200" cy="0"/>
        </a:xfrm>
        <a:prstGeom prst="line">
          <a:avLst/>
        </a:prstGeom>
        <a:noFill/>
        <a:ln w="9525">
          <a:solidFill>
            <a:srgbClr val="000000"/>
          </a:solidFill>
          <a:round/>
          <a:headEnd/>
          <a:tailEnd/>
        </a:ln>
      </xdr:spPr>
    </xdr:sp>
    <xdr:clientData/>
  </xdr:twoCellAnchor>
  <xdr:twoCellAnchor>
    <xdr:from>
      <xdr:col>14</xdr:col>
      <xdr:colOff>9525</xdr:colOff>
      <xdr:row>70</xdr:row>
      <xdr:rowOff>152400</xdr:rowOff>
    </xdr:from>
    <xdr:to>
      <xdr:col>14</xdr:col>
      <xdr:colOff>9525</xdr:colOff>
      <xdr:row>71</xdr:row>
      <xdr:rowOff>228600</xdr:rowOff>
    </xdr:to>
    <xdr:sp macro="" textlink="">
      <xdr:nvSpPr>
        <xdr:cNvPr id="5129" name="Line 9"/>
        <xdr:cNvSpPr>
          <a:spLocks noChangeShapeType="1"/>
        </xdr:cNvSpPr>
      </xdr:nvSpPr>
      <xdr:spPr bwMode="auto">
        <a:xfrm>
          <a:off x="6029325" y="14658975"/>
          <a:ext cx="0" cy="266700"/>
        </a:xfrm>
        <a:prstGeom prst="line">
          <a:avLst/>
        </a:prstGeom>
        <a:noFill/>
        <a:ln w="19050">
          <a:solidFill>
            <a:srgbClr val="000000"/>
          </a:solidFill>
          <a:round/>
          <a:headEnd/>
          <a:tailEnd/>
        </a:ln>
      </xdr:spPr>
    </xdr:sp>
    <xdr:clientData/>
  </xdr:twoCellAnchor>
  <xdr:twoCellAnchor>
    <xdr:from>
      <xdr:col>3</xdr:col>
      <xdr:colOff>38100</xdr:colOff>
      <xdr:row>145</xdr:row>
      <xdr:rowOff>142875</xdr:rowOff>
    </xdr:from>
    <xdr:to>
      <xdr:col>3</xdr:col>
      <xdr:colOff>304800</xdr:colOff>
      <xdr:row>145</xdr:row>
      <xdr:rowOff>142875</xdr:rowOff>
    </xdr:to>
    <xdr:sp macro="" textlink="">
      <xdr:nvSpPr>
        <xdr:cNvPr id="5130" name="Line 10"/>
        <xdr:cNvSpPr>
          <a:spLocks noChangeShapeType="1"/>
        </xdr:cNvSpPr>
      </xdr:nvSpPr>
      <xdr:spPr bwMode="auto">
        <a:xfrm>
          <a:off x="2028825" y="29679900"/>
          <a:ext cx="266700" cy="0"/>
        </a:xfrm>
        <a:prstGeom prst="line">
          <a:avLst/>
        </a:prstGeom>
        <a:noFill/>
        <a:ln w="9525">
          <a:solidFill>
            <a:srgbClr val="000000"/>
          </a:solidFill>
          <a:round/>
          <a:headEnd/>
          <a:tailEnd type="triangle" w="med" len="med"/>
        </a:ln>
      </xdr:spPr>
    </xdr:sp>
    <xdr:clientData/>
  </xdr:twoCellAnchor>
  <xdr:twoCellAnchor>
    <xdr:from>
      <xdr:col>5</xdr:col>
      <xdr:colOff>28575</xdr:colOff>
      <xdr:row>145</xdr:row>
      <xdr:rowOff>76200</xdr:rowOff>
    </xdr:from>
    <xdr:to>
      <xdr:col>5</xdr:col>
      <xdr:colOff>209550</xdr:colOff>
      <xdr:row>145</xdr:row>
      <xdr:rowOff>180975</xdr:rowOff>
    </xdr:to>
    <xdr:sp macro="" textlink="">
      <xdr:nvSpPr>
        <xdr:cNvPr id="5131" name="Freeform 11"/>
        <xdr:cNvSpPr>
          <a:spLocks/>
        </xdr:cNvSpPr>
      </xdr:nvSpPr>
      <xdr:spPr bwMode="auto">
        <a:xfrm>
          <a:off x="2895600" y="29613225"/>
          <a:ext cx="18097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7</xdr:col>
      <xdr:colOff>133350</xdr:colOff>
      <xdr:row>145</xdr:row>
      <xdr:rowOff>123825</xdr:rowOff>
    </xdr:from>
    <xdr:to>
      <xdr:col>7</xdr:col>
      <xdr:colOff>304800</xdr:colOff>
      <xdr:row>145</xdr:row>
      <xdr:rowOff>123825</xdr:rowOff>
    </xdr:to>
    <xdr:sp macro="" textlink="">
      <xdr:nvSpPr>
        <xdr:cNvPr id="5132" name="Line 12"/>
        <xdr:cNvSpPr>
          <a:spLocks noChangeShapeType="1"/>
        </xdr:cNvSpPr>
      </xdr:nvSpPr>
      <xdr:spPr bwMode="auto">
        <a:xfrm>
          <a:off x="3705225" y="29660850"/>
          <a:ext cx="171450" cy="0"/>
        </a:xfrm>
        <a:prstGeom prst="line">
          <a:avLst/>
        </a:prstGeom>
        <a:noFill/>
        <a:ln w="9525">
          <a:solidFill>
            <a:srgbClr val="000000"/>
          </a:solidFill>
          <a:round/>
          <a:headEnd/>
          <a:tailEnd type="triangle" w="med" len="med"/>
        </a:ln>
      </xdr:spPr>
    </xdr:sp>
    <xdr:clientData/>
  </xdr:twoCellAnchor>
  <xdr:twoCellAnchor>
    <xdr:from>
      <xdr:col>3</xdr:col>
      <xdr:colOff>38100</xdr:colOff>
      <xdr:row>149</xdr:row>
      <xdr:rowOff>142875</xdr:rowOff>
    </xdr:from>
    <xdr:to>
      <xdr:col>3</xdr:col>
      <xdr:colOff>304800</xdr:colOff>
      <xdr:row>149</xdr:row>
      <xdr:rowOff>142875</xdr:rowOff>
    </xdr:to>
    <xdr:sp macro="" textlink="">
      <xdr:nvSpPr>
        <xdr:cNvPr id="5133" name="Line 13"/>
        <xdr:cNvSpPr>
          <a:spLocks noChangeShapeType="1"/>
        </xdr:cNvSpPr>
      </xdr:nvSpPr>
      <xdr:spPr bwMode="auto">
        <a:xfrm>
          <a:off x="2028825" y="30422850"/>
          <a:ext cx="266700" cy="0"/>
        </a:xfrm>
        <a:prstGeom prst="line">
          <a:avLst/>
        </a:prstGeom>
        <a:noFill/>
        <a:ln w="9525">
          <a:solidFill>
            <a:srgbClr val="000000"/>
          </a:solidFill>
          <a:round/>
          <a:headEnd/>
          <a:tailEnd type="triangle" w="med" len="med"/>
        </a:ln>
      </xdr:spPr>
    </xdr:sp>
    <xdr:clientData/>
  </xdr:twoCellAnchor>
  <xdr:twoCellAnchor>
    <xdr:from>
      <xdr:col>5</xdr:col>
      <xdr:colOff>28575</xdr:colOff>
      <xdr:row>149</xdr:row>
      <xdr:rowOff>76200</xdr:rowOff>
    </xdr:from>
    <xdr:to>
      <xdr:col>5</xdr:col>
      <xdr:colOff>209550</xdr:colOff>
      <xdr:row>149</xdr:row>
      <xdr:rowOff>180975</xdr:rowOff>
    </xdr:to>
    <xdr:sp macro="" textlink="">
      <xdr:nvSpPr>
        <xdr:cNvPr id="5134" name="Freeform 14"/>
        <xdr:cNvSpPr>
          <a:spLocks/>
        </xdr:cNvSpPr>
      </xdr:nvSpPr>
      <xdr:spPr bwMode="auto">
        <a:xfrm>
          <a:off x="2895600" y="30356175"/>
          <a:ext cx="18097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7</xdr:col>
      <xdr:colOff>114300</xdr:colOff>
      <xdr:row>149</xdr:row>
      <xdr:rowOff>133350</xdr:rowOff>
    </xdr:from>
    <xdr:to>
      <xdr:col>7</xdr:col>
      <xdr:colOff>247650</xdr:colOff>
      <xdr:row>149</xdr:row>
      <xdr:rowOff>133350</xdr:rowOff>
    </xdr:to>
    <xdr:sp macro="" textlink="">
      <xdr:nvSpPr>
        <xdr:cNvPr id="5135" name="Line 15"/>
        <xdr:cNvSpPr>
          <a:spLocks noChangeShapeType="1"/>
        </xdr:cNvSpPr>
      </xdr:nvSpPr>
      <xdr:spPr bwMode="auto">
        <a:xfrm>
          <a:off x="3686175" y="30413325"/>
          <a:ext cx="133350" cy="0"/>
        </a:xfrm>
        <a:prstGeom prst="line">
          <a:avLst/>
        </a:prstGeom>
        <a:noFill/>
        <a:ln w="9525">
          <a:solidFill>
            <a:srgbClr val="000000"/>
          </a:solidFill>
          <a:round/>
          <a:headEnd/>
          <a:tailEnd type="triangle" w="med" len="med"/>
        </a:ln>
      </xdr:spPr>
    </xdr:sp>
    <xdr:clientData/>
  </xdr:twoCellAnchor>
  <xdr:twoCellAnchor>
    <xdr:from>
      <xdr:col>3</xdr:col>
      <xdr:colOff>9525</xdr:colOff>
      <xdr:row>13</xdr:row>
      <xdr:rowOff>104775</xdr:rowOff>
    </xdr:from>
    <xdr:to>
      <xdr:col>6</xdr:col>
      <xdr:colOff>333375</xdr:colOff>
      <xdr:row>13</xdr:row>
      <xdr:rowOff>114300</xdr:rowOff>
    </xdr:to>
    <xdr:sp macro="" textlink="">
      <xdr:nvSpPr>
        <xdr:cNvPr id="5136" name="Line 16"/>
        <xdr:cNvSpPr>
          <a:spLocks noChangeShapeType="1"/>
        </xdr:cNvSpPr>
      </xdr:nvSpPr>
      <xdr:spPr bwMode="auto">
        <a:xfrm flipV="1">
          <a:off x="2000250" y="2524125"/>
          <a:ext cx="1571625" cy="9525"/>
        </a:xfrm>
        <a:prstGeom prst="line">
          <a:avLst/>
        </a:prstGeom>
        <a:noFill/>
        <a:ln w="19050">
          <a:solidFill>
            <a:srgbClr val="000000"/>
          </a:solidFill>
          <a:round/>
          <a:headEnd/>
          <a:tailEnd/>
        </a:ln>
      </xdr:spPr>
    </xdr:sp>
    <xdr:clientData/>
  </xdr:twoCellAnchor>
  <xdr:twoCellAnchor>
    <xdr:from>
      <xdr:col>0</xdr:col>
      <xdr:colOff>447675</xdr:colOff>
      <xdr:row>30</xdr:row>
      <xdr:rowOff>142875</xdr:rowOff>
    </xdr:from>
    <xdr:to>
      <xdr:col>0</xdr:col>
      <xdr:colOff>695325</xdr:colOff>
      <xdr:row>30</xdr:row>
      <xdr:rowOff>247650</xdr:rowOff>
    </xdr:to>
    <xdr:sp macro="" textlink="">
      <xdr:nvSpPr>
        <xdr:cNvPr id="5141" name="AutoShape 21"/>
        <xdr:cNvSpPr>
          <a:spLocks noChangeArrowheads="1"/>
        </xdr:cNvSpPr>
      </xdr:nvSpPr>
      <xdr:spPr bwMode="auto">
        <a:xfrm>
          <a:off x="447675" y="6238875"/>
          <a:ext cx="247650" cy="104775"/>
        </a:xfrm>
        <a:prstGeom prst="rightArrow">
          <a:avLst>
            <a:gd name="adj1" fmla="val 50000"/>
            <a:gd name="adj2" fmla="val 59091"/>
          </a:avLst>
        </a:prstGeom>
        <a:solidFill>
          <a:srgbClr val="FFFFFF"/>
        </a:solidFill>
        <a:ln w="9525">
          <a:solidFill>
            <a:srgbClr val="000000"/>
          </a:solidFill>
          <a:miter lim="800000"/>
          <a:headEnd/>
          <a:tailEnd/>
        </a:ln>
      </xdr:spPr>
    </xdr:sp>
    <xdr:clientData/>
  </xdr:twoCellAnchor>
  <xdr:twoCellAnchor>
    <xdr:from>
      <xdr:col>3</xdr:col>
      <xdr:colOff>38100</xdr:colOff>
      <xdr:row>135</xdr:row>
      <xdr:rowOff>142875</xdr:rowOff>
    </xdr:from>
    <xdr:to>
      <xdr:col>3</xdr:col>
      <xdr:colOff>304800</xdr:colOff>
      <xdr:row>135</xdr:row>
      <xdr:rowOff>142875</xdr:rowOff>
    </xdr:to>
    <xdr:sp macro="" textlink="">
      <xdr:nvSpPr>
        <xdr:cNvPr id="5157" name="Line 37"/>
        <xdr:cNvSpPr>
          <a:spLocks noChangeShapeType="1"/>
        </xdr:cNvSpPr>
      </xdr:nvSpPr>
      <xdr:spPr bwMode="auto">
        <a:xfrm>
          <a:off x="2028825" y="27803475"/>
          <a:ext cx="266700" cy="0"/>
        </a:xfrm>
        <a:prstGeom prst="line">
          <a:avLst/>
        </a:prstGeom>
        <a:noFill/>
        <a:ln w="9525">
          <a:solidFill>
            <a:srgbClr val="000000"/>
          </a:solidFill>
          <a:round/>
          <a:headEnd/>
          <a:tailEnd type="triangle" w="med" len="med"/>
        </a:ln>
      </xdr:spPr>
    </xdr:sp>
    <xdr:clientData/>
  </xdr:twoCellAnchor>
  <xdr:twoCellAnchor>
    <xdr:from>
      <xdr:col>7</xdr:col>
      <xdr:colOff>57150</xdr:colOff>
      <xdr:row>135</xdr:row>
      <xdr:rowOff>133350</xdr:rowOff>
    </xdr:from>
    <xdr:to>
      <xdr:col>8</xdr:col>
      <xdr:colOff>28575</xdr:colOff>
      <xdr:row>135</xdr:row>
      <xdr:rowOff>133350</xdr:rowOff>
    </xdr:to>
    <xdr:sp macro="" textlink="">
      <xdr:nvSpPr>
        <xdr:cNvPr id="5158" name="Line 38"/>
        <xdr:cNvSpPr>
          <a:spLocks noChangeShapeType="1"/>
        </xdr:cNvSpPr>
      </xdr:nvSpPr>
      <xdr:spPr bwMode="auto">
        <a:xfrm>
          <a:off x="3629025" y="27793950"/>
          <a:ext cx="304800" cy="0"/>
        </a:xfrm>
        <a:prstGeom prst="line">
          <a:avLst/>
        </a:prstGeom>
        <a:noFill/>
        <a:ln w="9525">
          <a:solidFill>
            <a:srgbClr val="000000"/>
          </a:solidFill>
          <a:round/>
          <a:headEnd/>
          <a:tailEnd type="triangle" w="med" len="med"/>
        </a:ln>
      </xdr:spPr>
    </xdr:sp>
    <xdr:clientData/>
  </xdr:twoCellAnchor>
  <xdr:twoCellAnchor>
    <xdr:from>
      <xdr:col>8</xdr:col>
      <xdr:colOff>219075</xdr:colOff>
      <xdr:row>135</xdr:row>
      <xdr:rowOff>76200</xdr:rowOff>
    </xdr:from>
    <xdr:to>
      <xdr:col>9</xdr:col>
      <xdr:colOff>66675</xdr:colOff>
      <xdr:row>135</xdr:row>
      <xdr:rowOff>180975</xdr:rowOff>
    </xdr:to>
    <xdr:sp macro="" textlink="">
      <xdr:nvSpPr>
        <xdr:cNvPr id="5159" name="Freeform 39"/>
        <xdr:cNvSpPr>
          <a:spLocks/>
        </xdr:cNvSpPr>
      </xdr:nvSpPr>
      <xdr:spPr bwMode="auto">
        <a:xfrm>
          <a:off x="4124325" y="27736800"/>
          <a:ext cx="21907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3</xdr:col>
      <xdr:colOff>38100</xdr:colOff>
      <xdr:row>139</xdr:row>
      <xdr:rowOff>142875</xdr:rowOff>
    </xdr:from>
    <xdr:to>
      <xdr:col>3</xdr:col>
      <xdr:colOff>304800</xdr:colOff>
      <xdr:row>139</xdr:row>
      <xdr:rowOff>142875</xdr:rowOff>
    </xdr:to>
    <xdr:sp macro="" textlink="">
      <xdr:nvSpPr>
        <xdr:cNvPr id="5160" name="Line 40"/>
        <xdr:cNvSpPr>
          <a:spLocks noChangeShapeType="1"/>
        </xdr:cNvSpPr>
      </xdr:nvSpPr>
      <xdr:spPr bwMode="auto">
        <a:xfrm>
          <a:off x="2028825" y="28584525"/>
          <a:ext cx="266700" cy="0"/>
        </a:xfrm>
        <a:prstGeom prst="line">
          <a:avLst/>
        </a:prstGeom>
        <a:noFill/>
        <a:ln w="9525">
          <a:solidFill>
            <a:srgbClr val="000000"/>
          </a:solidFill>
          <a:round/>
          <a:headEnd/>
          <a:tailEnd type="triangle" w="med" len="med"/>
        </a:ln>
      </xdr:spPr>
    </xdr:sp>
    <xdr:clientData/>
  </xdr:twoCellAnchor>
  <xdr:twoCellAnchor>
    <xdr:from>
      <xdr:col>7</xdr:col>
      <xdr:colOff>57150</xdr:colOff>
      <xdr:row>139</xdr:row>
      <xdr:rowOff>133350</xdr:rowOff>
    </xdr:from>
    <xdr:to>
      <xdr:col>8</xdr:col>
      <xdr:colOff>28575</xdr:colOff>
      <xdr:row>139</xdr:row>
      <xdr:rowOff>133350</xdr:rowOff>
    </xdr:to>
    <xdr:sp macro="" textlink="">
      <xdr:nvSpPr>
        <xdr:cNvPr id="5161" name="Line 41"/>
        <xdr:cNvSpPr>
          <a:spLocks noChangeShapeType="1"/>
        </xdr:cNvSpPr>
      </xdr:nvSpPr>
      <xdr:spPr bwMode="auto">
        <a:xfrm>
          <a:off x="3629025" y="28575000"/>
          <a:ext cx="304800" cy="0"/>
        </a:xfrm>
        <a:prstGeom prst="line">
          <a:avLst/>
        </a:prstGeom>
        <a:noFill/>
        <a:ln w="9525">
          <a:solidFill>
            <a:srgbClr val="000000"/>
          </a:solidFill>
          <a:round/>
          <a:headEnd/>
          <a:tailEnd type="triangle" w="med" len="med"/>
        </a:ln>
      </xdr:spPr>
    </xdr:sp>
    <xdr:clientData/>
  </xdr:twoCellAnchor>
  <xdr:twoCellAnchor>
    <xdr:from>
      <xdr:col>8</xdr:col>
      <xdr:colOff>247650</xdr:colOff>
      <xdr:row>139</xdr:row>
      <xdr:rowOff>85725</xdr:rowOff>
    </xdr:from>
    <xdr:to>
      <xdr:col>9</xdr:col>
      <xdr:colOff>95250</xdr:colOff>
      <xdr:row>139</xdr:row>
      <xdr:rowOff>190500</xdr:rowOff>
    </xdr:to>
    <xdr:sp macro="" textlink="">
      <xdr:nvSpPr>
        <xdr:cNvPr id="5162" name="Freeform 42"/>
        <xdr:cNvSpPr>
          <a:spLocks/>
        </xdr:cNvSpPr>
      </xdr:nvSpPr>
      <xdr:spPr bwMode="auto">
        <a:xfrm>
          <a:off x="4152900" y="28527375"/>
          <a:ext cx="21907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6</xdr:col>
      <xdr:colOff>104775</xdr:colOff>
      <xdr:row>132</xdr:row>
      <xdr:rowOff>19050</xdr:rowOff>
    </xdr:from>
    <xdr:to>
      <xdr:col>6</xdr:col>
      <xdr:colOff>104775</xdr:colOff>
      <xdr:row>132</xdr:row>
      <xdr:rowOff>180975</xdr:rowOff>
    </xdr:to>
    <xdr:sp macro="" textlink="">
      <xdr:nvSpPr>
        <xdr:cNvPr id="5163" name="Line 43"/>
        <xdr:cNvSpPr>
          <a:spLocks noChangeShapeType="1"/>
        </xdr:cNvSpPr>
      </xdr:nvSpPr>
      <xdr:spPr bwMode="auto">
        <a:xfrm>
          <a:off x="3381375" y="27136725"/>
          <a:ext cx="0" cy="161925"/>
        </a:xfrm>
        <a:prstGeom prst="line">
          <a:avLst/>
        </a:prstGeom>
        <a:noFill/>
        <a:ln w="9525">
          <a:solidFill>
            <a:srgbClr val="000000"/>
          </a:solidFill>
          <a:round/>
          <a:headEnd/>
          <a:tailEnd/>
        </a:ln>
      </xdr:spPr>
    </xdr:sp>
    <xdr:clientData/>
  </xdr:twoCellAnchor>
  <xdr:twoCellAnchor>
    <xdr:from>
      <xdr:col>6</xdr:col>
      <xdr:colOff>276225</xdr:colOff>
      <xdr:row>132</xdr:row>
      <xdr:rowOff>38100</xdr:rowOff>
    </xdr:from>
    <xdr:to>
      <xdr:col>6</xdr:col>
      <xdr:colOff>276225</xdr:colOff>
      <xdr:row>132</xdr:row>
      <xdr:rowOff>180975</xdr:rowOff>
    </xdr:to>
    <xdr:sp macro="" textlink="">
      <xdr:nvSpPr>
        <xdr:cNvPr id="5164" name="Line 44"/>
        <xdr:cNvSpPr>
          <a:spLocks noChangeShapeType="1"/>
        </xdr:cNvSpPr>
      </xdr:nvSpPr>
      <xdr:spPr bwMode="auto">
        <a:xfrm>
          <a:off x="3552825" y="27155775"/>
          <a:ext cx="0" cy="142875"/>
        </a:xfrm>
        <a:prstGeom prst="line">
          <a:avLst/>
        </a:prstGeom>
        <a:noFill/>
        <a:ln w="9525">
          <a:solidFill>
            <a:srgbClr val="000000"/>
          </a:solidFill>
          <a:round/>
          <a:headEnd/>
          <a:tailEnd/>
        </a:ln>
      </xdr:spPr>
    </xdr:sp>
    <xdr:clientData/>
  </xdr:twoCellAnchor>
  <xdr:twoCellAnchor>
    <xdr:from>
      <xdr:col>6</xdr:col>
      <xdr:colOff>352425</xdr:colOff>
      <xdr:row>132</xdr:row>
      <xdr:rowOff>114300</xdr:rowOff>
    </xdr:from>
    <xdr:to>
      <xdr:col>7</xdr:col>
      <xdr:colOff>161925</xdr:colOff>
      <xdr:row>132</xdr:row>
      <xdr:rowOff>114300</xdr:rowOff>
    </xdr:to>
    <xdr:sp macro="" textlink="">
      <xdr:nvSpPr>
        <xdr:cNvPr id="5165" name="Line 45"/>
        <xdr:cNvSpPr>
          <a:spLocks noChangeShapeType="1"/>
        </xdr:cNvSpPr>
      </xdr:nvSpPr>
      <xdr:spPr bwMode="auto">
        <a:xfrm>
          <a:off x="3571875" y="27231975"/>
          <a:ext cx="161925" cy="0"/>
        </a:xfrm>
        <a:prstGeom prst="line">
          <a:avLst/>
        </a:prstGeom>
        <a:noFill/>
        <a:ln w="9525">
          <a:solidFill>
            <a:srgbClr val="000000"/>
          </a:solidFill>
          <a:round/>
          <a:headEnd/>
          <a:tailEnd type="triangle" w="med" len="med"/>
        </a:ln>
      </xdr:spPr>
    </xdr:sp>
    <xdr:clientData/>
  </xdr:twoCellAnchor>
  <xdr:twoCellAnchor>
    <xdr:from>
      <xdr:col>7</xdr:col>
      <xdr:colOff>219075</xdr:colOff>
      <xdr:row>132</xdr:row>
      <xdr:rowOff>76200</xdr:rowOff>
    </xdr:from>
    <xdr:to>
      <xdr:col>8</xdr:col>
      <xdr:colOff>123825</xdr:colOff>
      <xdr:row>132</xdr:row>
      <xdr:rowOff>180975</xdr:rowOff>
    </xdr:to>
    <xdr:sp macro="" textlink="">
      <xdr:nvSpPr>
        <xdr:cNvPr id="5166" name="Freeform 46"/>
        <xdr:cNvSpPr>
          <a:spLocks/>
        </xdr:cNvSpPr>
      </xdr:nvSpPr>
      <xdr:spPr bwMode="auto">
        <a:xfrm>
          <a:off x="3790950" y="27193875"/>
          <a:ext cx="238125" cy="104775"/>
        </a:xfrm>
        <a:custGeom>
          <a:avLst/>
          <a:gdLst/>
          <a:ahLst/>
          <a:cxnLst>
            <a:cxn ang="0">
              <a:pos x="80" y="31"/>
            </a:cxn>
            <a:cxn ang="0">
              <a:pos x="125" y="59"/>
            </a:cxn>
            <a:cxn ang="0">
              <a:pos x="146" y="55"/>
            </a:cxn>
            <a:cxn ang="0">
              <a:pos x="160" y="27"/>
            </a:cxn>
            <a:cxn ang="0">
              <a:pos x="130" y="3"/>
            </a:cxn>
            <a:cxn ang="0">
              <a:pos x="108" y="6"/>
            </a:cxn>
            <a:cxn ang="0">
              <a:pos x="96" y="14"/>
            </a:cxn>
            <a:cxn ang="0">
              <a:pos x="71" y="34"/>
            </a:cxn>
            <a:cxn ang="0">
              <a:pos x="52" y="49"/>
            </a:cxn>
            <a:cxn ang="0">
              <a:pos x="39" y="53"/>
            </a:cxn>
            <a:cxn ang="0">
              <a:pos x="13" y="47"/>
            </a:cxn>
            <a:cxn ang="0">
              <a:pos x="5" y="35"/>
            </a:cxn>
            <a:cxn ang="0">
              <a:pos x="2" y="26"/>
            </a:cxn>
            <a:cxn ang="0">
              <a:pos x="4" y="8"/>
            </a:cxn>
            <a:cxn ang="0">
              <a:pos x="19" y="2"/>
            </a:cxn>
            <a:cxn ang="0">
              <a:pos x="25" y="0"/>
            </a:cxn>
            <a:cxn ang="0">
              <a:pos x="53" y="6"/>
            </a:cxn>
            <a:cxn ang="0">
              <a:pos x="65" y="14"/>
            </a:cxn>
            <a:cxn ang="0">
              <a:pos x="68" y="16"/>
            </a:cxn>
            <a:cxn ang="0">
              <a:pos x="75" y="24"/>
            </a:cxn>
            <a:cxn ang="0">
              <a:pos x="80" y="31"/>
            </a:cxn>
          </a:cxnLst>
          <a:rect l="0" t="0" r="r" b="b"/>
          <a:pathLst>
            <a:path w="160" h="59">
              <a:moveTo>
                <a:pt x="80" y="31"/>
              </a:moveTo>
              <a:cubicBezTo>
                <a:pt x="96" y="42"/>
                <a:pt x="106" y="53"/>
                <a:pt x="125" y="59"/>
              </a:cubicBezTo>
              <a:cubicBezTo>
                <a:pt x="137" y="58"/>
                <a:pt x="137" y="58"/>
                <a:pt x="146" y="55"/>
              </a:cubicBezTo>
              <a:cubicBezTo>
                <a:pt x="154" y="47"/>
                <a:pt x="158" y="39"/>
                <a:pt x="160" y="27"/>
              </a:cubicBezTo>
              <a:cubicBezTo>
                <a:pt x="158" y="10"/>
                <a:pt x="146" y="5"/>
                <a:pt x="130" y="3"/>
              </a:cubicBezTo>
              <a:cubicBezTo>
                <a:pt x="112" y="4"/>
                <a:pt x="119" y="2"/>
                <a:pt x="108" y="6"/>
              </a:cubicBezTo>
              <a:cubicBezTo>
                <a:pt x="103" y="8"/>
                <a:pt x="96" y="14"/>
                <a:pt x="96" y="14"/>
              </a:cubicBezTo>
              <a:cubicBezTo>
                <a:pt x="91" y="21"/>
                <a:pt x="79" y="30"/>
                <a:pt x="71" y="34"/>
              </a:cubicBezTo>
              <a:cubicBezTo>
                <a:pt x="66" y="41"/>
                <a:pt x="59" y="45"/>
                <a:pt x="52" y="49"/>
              </a:cubicBezTo>
              <a:cubicBezTo>
                <a:pt x="48" y="51"/>
                <a:pt x="39" y="53"/>
                <a:pt x="39" y="53"/>
              </a:cubicBezTo>
              <a:cubicBezTo>
                <a:pt x="18" y="52"/>
                <a:pt x="26" y="51"/>
                <a:pt x="13" y="47"/>
              </a:cubicBezTo>
              <a:cubicBezTo>
                <a:pt x="10" y="43"/>
                <a:pt x="7" y="40"/>
                <a:pt x="5" y="35"/>
              </a:cubicBezTo>
              <a:cubicBezTo>
                <a:pt x="4" y="32"/>
                <a:pt x="2" y="26"/>
                <a:pt x="2" y="26"/>
              </a:cubicBezTo>
              <a:cubicBezTo>
                <a:pt x="2" y="20"/>
                <a:pt x="0" y="13"/>
                <a:pt x="4" y="8"/>
              </a:cubicBezTo>
              <a:cubicBezTo>
                <a:pt x="7" y="4"/>
                <a:pt x="15" y="3"/>
                <a:pt x="19" y="2"/>
              </a:cubicBezTo>
              <a:cubicBezTo>
                <a:pt x="21" y="1"/>
                <a:pt x="25" y="0"/>
                <a:pt x="25" y="0"/>
              </a:cubicBezTo>
              <a:cubicBezTo>
                <a:pt x="35" y="1"/>
                <a:pt x="43" y="3"/>
                <a:pt x="53" y="6"/>
              </a:cubicBezTo>
              <a:cubicBezTo>
                <a:pt x="57" y="7"/>
                <a:pt x="62" y="12"/>
                <a:pt x="65" y="14"/>
              </a:cubicBezTo>
              <a:cubicBezTo>
                <a:pt x="66" y="15"/>
                <a:pt x="68" y="16"/>
                <a:pt x="68" y="16"/>
              </a:cubicBezTo>
              <a:cubicBezTo>
                <a:pt x="73" y="23"/>
                <a:pt x="70" y="21"/>
                <a:pt x="75" y="24"/>
              </a:cubicBezTo>
              <a:cubicBezTo>
                <a:pt x="76" y="26"/>
                <a:pt x="80" y="32"/>
                <a:pt x="80" y="31"/>
              </a:cubicBezTo>
              <a:close/>
            </a:path>
          </a:pathLst>
        </a:custGeom>
        <a:solidFill>
          <a:srgbClr val="FFFFFF"/>
        </a:solidFill>
        <a:ln w="19050" cmpd="sng">
          <a:solidFill>
            <a:srgbClr val="000000"/>
          </a:solidFill>
          <a:round/>
          <a:headEnd/>
          <a:tailEnd/>
        </a:ln>
      </xdr:spPr>
    </xdr:sp>
    <xdr:clientData/>
  </xdr:twoCellAnchor>
  <xdr:twoCellAnchor>
    <xdr:from>
      <xdr:col>9</xdr:col>
      <xdr:colOff>152400</xdr:colOff>
      <xdr:row>134</xdr:row>
      <xdr:rowOff>133350</xdr:rowOff>
    </xdr:from>
    <xdr:to>
      <xdr:col>9</xdr:col>
      <xdr:colOff>304800</xdr:colOff>
      <xdr:row>140</xdr:row>
      <xdr:rowOff>114300</xdr:rowOff>
    </xdr:to>
    <xdr:sp macro="" textlink="">
      <xdr:nvSpPr>
        <xdr:cNvPr id="5167" name="AutoShape 47"/>
        <xdr:cNvSpPr>
          <a:spLocks/>
        </xdr:cNvSpPr>
      </xdr:nvSpPr>
      <xdr:spPr bwMode="auto">
        <a:xfrm>
          <a:off x="4429125" y="27632025"/>
          <a:ext cx="152400" cy="1152525"/>
        </a:xfrm>
        <a:prstGeom prst="rightBrace">
          <a:avLst>
            <a:gd name="adj1" fmla="val 63021"/>
            <a:gd name="adj2" fmla="val 50000"/>
          </a:avLst>
        </a:prstGeom>
        <a:noFill/>
        <a:ln w="9525">
          <a:solidFill>
            <a:srgbClr val="000000"/>
          </a:solidFill>
          <a:round/>
          <a:headEnd/>
          <a:tailEnd/>
        </a:ln>
      </xdr:spPr>
    </xdr:sp>
    <xdr:clientData/>
  </xdr:twoCellAnchor>
  <xdr:twoCellAnchor>
    <xdr:from>
      <xdr:col>10</xdr:col>
      <xdr:colOff>19050</xdr:colOff>
      <xdr:row>137</xdr:row>
      <xdr:rowOff>66675</xdr:rowOff>
    </xdr:from>
    <xdr:to>
      <xdr:col>10</xdr:col>
      <xdr:colOff>247650</xdr:colOff>
      <xdr:row>137</xdr:row>
      <xdr:rowOff>152400</xdr:rowOff>
    </xdr:to>
    <xdr:sp macro="" textlink="">
      <xdr:nvSpPr>
        <xdr:cNvPr id="5168" name="AutoShape 48"/>
        <xdr:cNvSpPr>
          <a:spLocks noChangeArrowheads="1"/>
        </xdr:cNvSpPr>
      </xdr:nvSpPr>
      <xdr:spPr bwMode="auto">
        <a:xfrm>
          <a:off x="4619625" y="28117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12</xdr:col>
      <xdr:colOff>123825</xdr:colOff>
      <xdr:row>144</xdr:row>
      <xdr:rowOff>161925</xdr:rowOff>
    </xdr:from>
    <xdr:to>
      <xdr:col>12</xdr:col>
      <xdr:colOff>276225</xdr:colOff>
      <xdr:row>150</xdr:row>
      <xdr:rowOff>152400</xdr:rowOff>
    </xdr:to>
    <xdr:sp macro="" textlink="">
      <xdr:nvSpPr>
        <xdr:cNvPr id="5169" name="AutoShape 49"/>
        <xdr:cNvSpPr>
          <a:spLocks/>
        </xdr:cNvSpPr>
      </xdr:nvSpPr>
      <xdr:spPr bwMode="auto">
        <a:xfrm>
          <a:off x="5343525" y="29508450"/>
          <a:ext cx="152400" cy="1152525"/>
        </a:xfrm>
        <a:prstGeom prst="rightBrace">
          <a:avLst>
            <a:gd name="adj1" fmla="val 63021"/>
            <a:gd name="adj2" fmla="val 50000"/>
          </a:avLst>
        </a:prstGeom>
        <a:noFill/>
        <a:ln w="9525">
          <a:solidFill>
            <a:srgbClr val="000000"/>
          </a:solidFill>
          <a:round/>
          <a:headEnd/>
          <a:tailEnd/>
        </a:ln>
      </xdr:spPr>
    </xdr:sp>
    <xdr:clientData/>
  </xdr:twoCellAnchor>
  <xdr:twoCellAnchor>
    <xdr:from>
      <xdr:col>12</xdr:col>
      <xdr:colOff>371475</xdr:colOff>
      <xdr:row>147</xdr:row>
      <xdr:rowOff>114300</xdr:rowOff>
    </xdr:from>
    <xdr:to>
      <xdr:col>13</xdr:col>
      <xdr:colOff>257175</xdr:colOff>
      <xdr:row>148</xdr:row>
      <xdr:rowOff>38100</xdr:rowOff>
    </xdr:to>
    <xdr:sp macro="" textlink="">
      <xdr:nvSpPr>
        <xdr:cNvPr id="5170" name="AutoShape 50"/>
        <xdr:cNvSpPr>
          <a:spLocks noChangeArrowheads="1"/>
        </xdr:cNvSpPr>
      </xdr:nvSpPr>
      <xdr:spPr bwMode="auto">
        <a:xfrm>
          <a:off x="5591175" y="30041850"/>
          <a:ext cx="304800" cy="85725"/>
        </a:xfrm>
        <a:prstGeom prst="rightArrow">
          <a:avLst>
            <a:gd name="adj1" fmla="val 50000"/>
            <a:gd name="adj2" fmla="val 88889"/>
          </a:avLst>
        </a:prstGeom>
        <a:solidFill>
          <a:srgbClr val="FFFFFF"/>
        </a:solidFill>
        <a:ln w="9525">
          <a:solidFill>
            <a:srgbClr val="000000"/>
          </a:solidFill>
          <a:miter lim="800000"/>
          <a:headEnd/>
          <a:tailEnd/>
        </a:ln>
      </xdr:spPr>
    </xdr:sp>
    <xdr:clientData/>
  </xdr:twoCellAnchor>
  <xdr:twoCellAnchor>
    <xdr:from>
      <xdr:col>6</xdr:col>
      <xdr:colOff>161925</xdr:colOff>
      <xdr:row>25</xdr:row>
      <xdr:rowOff>180975</xdr:rowOff>
    </xdr:from>
    <xdr:to>
      <xdr:col>6</xdr:col>
      <xdr:colOff>190500</xdr:colOff>
      <xdr:row>25</xdr:row>
      <xdr:rowOff>209550</xdr:rowOff>
    </xdr:to>
    <xdr:sp macro="" textlink="">
      <xdr:nvSpPr>
        <xdr:cNvPr id="5171" name="Oval 51"/>
        <xdr:cNvSpPr>
          <a:spLocks noChangeArrowheads="1"/>
        </xdr:cNvSpPr>
      </xdr:nvSpPr>
      <xdr:spPr bwMode="auto">
        <a:xfrm flipH="1">
          <a:off x="3438525" y="5105400"/>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47625</xdr:colOff>
      <xdr:row>30</xdr:row>
      <xdr:rowOff>180975</xdr:rowOff>
    </xdr:from>
    <xdr:to>
      <xdr:col>4</xdr:col>
      <xdr:colOff>76200</xdr:colOff>
      <xdr:row>30</xdr:row>
      <xdr:rowOff>209550</xdr:rowOff>
    </xdr:to>
    <xdr:sp macro="" textlink="">
      <xdr:nvSpPr>
        <xdr:cNvPr id="5172" name="Oval 52"/>
        <xdr:cNvSpPr>
          <a:spLocks noChangeArrowheads="1"/>
        </xdr:cNvSpPr>
      </xdr:nvSpPr>
      <xdr:spPr bwMode="auto">
        <a:xfrm flipH="1">
          <a:off x="2524125" y="6276975"/>
          <a:ext cx="28575" cy="28575"/>
        </a:xfrm>
        <a:prstGeom prst="ellipse">
          <a:avLst/>
        </a:prstGeom>
        <a:solidFill>
          <a:srgbClr val="000000"/>
        </a:solidFill>
        <a:ln w="9525">
          <a:solidFill>
            <a:srgbClr val="000000"/>
          </a:solidFill>
          <a:round/>
          <a:headEnd/>
          <a:tailEnd/>
        </a:ln>
      </xdr:spPr>
    </xdr:sp>
    <xdr:clientData/>
  </xdr:twoCellAnchor>
  <xdr:twoCellAnchor>
    <xdr:from>
      <xdr:col>15</xdr:col>
      <xdr:colOff>228600</xdr:colOff>
      <xdr:row>30</xdr:row>
      <xdr:rowOff>171450</xdr:rowOff>
    </xdr:from>
    <xdr:to>
      <xdr:col>15</xdr:col>
      <xdr:colOff>257175</xdr:colOff>
      <xdr:row>30</xdr:row>
      <xdr:rowOff>200025</xdr:rowOff>
    </xdr:to>
    <xdr:sp macro="" textlink="">
      <xdr:nvSpPr>
        <xdr:cNvPr id="5173" name="Oval 53"/>
        <xdr:cNvSpPr>
          <a:spLocks noChangeArrowheads="1"/>
        </xdr:cNvSpPr>
      </xdr:nvSpPr>
      <xdr:spPr bwMode="auto">
        <a:xfrm flipH="1">
          <a:off x="6677025" y="6267450"/>
          <a:ext cx="28575" cy="28575"/>
        </a:xfrm>
        <a:prstGeom prst="ellipse">
          <a:avLst/>
        </a:prstGeom>
        <a:solidFill>
          <a:srgbClr val="000000"/>
        </a:solidFill>
        <a:ln w="9525">
          <a:solidFill>
            <a:srgbClr val="000000"/>
          </a:solidFill>
          <a:round/>
          <a:headEnd/>
          <a:tailEnd/>
        </a:ln>
      </xdr:spPr>
    </xdr:sp>
    <xdr:clientData/>
  </xdr:twoCellAnchor>
  <xdr:twoCellAnchor>
    <xdr:from>
      <xdr:col>17</xdr:col>
      <xdr:colOff>142875</xdr:colOff>
      <xdr:row>30</xdr:row>
      <xdr:rowOff>190500</xdr:rowOff>
    </xdr:from>
    <xdr:to>
      <xdr:col>17</xdr:col>
      <xdr:colOff>171450</xdr:colOff>
      <xdr:row>30</xdr:row>
      <xdr:rowOff>219075</xdr:rowOff>
    </xdr:to>
    <xdr:sp macro="" textlink="">
      <xdr:nvSpPr>
        <xdr:cNvPr id="5175" name="Oval 55"/>
        <xdr:cNvSpPr>
          <a:spLocks noChangeArrowheads="1"/>
        </xdr:cNvSpPr>
      </xdr:nvSpPr>
      <xdr:spPr bwMode="auto">
        <a:xfrm flipH="1">
          <a:off x="7239000" y="6286500"/>
          <a:ext cx="28575" cy="28575"/>
        </a:xfrm>
        <a:prstGeom prst="ellipse">
          <a:avLst/>
        </a:prstGeom>
        <a:solidFill>
          <a:srgbClr val="000000"/>
        </a:solidFill>
        <a:ln w="9525">
          <a:solidFill>
            <a:srgbClr val="000000"/>
          </a:solidFill>
          <a:round/>
          <a:headEnd/>
          <a:tailEnd/>
        </a:ln>
      </xdr:spPr>
    </xdr:sp>
    <xdr:clientData/>
  </xdr:twoCellAnchor>
  <xdr:twoCellAnchor>
    <xdr:from>
      <xdr:col>22</xdr:col>
      <xdr:colOff>219075</xdr:colOff>
      <xdr:row>30</xdr:row>
      <xdr:rowOff>152400</xdr:rowOff>
    </xdr:from>
    <xdr:to>
      <xdr:col>22</xdr:col>
      <xdr:colOff>247650</xdr:colOff>
      <xdr:row>30</xdr:row>
      <xdr:rowOff>180975</xdr:rowOff>
    </xdr:to>
    <xdr:sp macro="" textlink="">
      <xdr:nvSpPr>
        <xdr:cNvPr id="5177" name="Oval 57"/>
        <xdr:cNvSpPr>
          <a:spLocks noChangeArrowheads="1"/>
        </xdr:cNvSpPr>
      </xdr:nvSpPr>
      <xdr:spPr bwMode="auto">
        <a:xfrm flipH="1">
          <a:off x="8810625" y="6248400"/>
          <a:ext cx="28575" cy="28575"/>
        </a:xfrm>
        <a:prstGeom prst="ellipse">
          <a:avLst/>
        </a:prstGeom>
        <a:solidFill>
          <a:srgbClr val="000000"/>
        </a:solidFill>
        <a:ln w="9525">
          <a:solidFill>
            <a:srgbClr val="000000"/>
          </a:solidFill>
          <a:round/>
          <a:headEnd/>
          <a:tailEnd/>
        </a:ln>
      </xdr:spPr>
    </xdr:sp>
    <xdr:clientData/>
  </xdr:twoCellAnchor>
  <xdr:twoCellAnchor>
    <xdr:from>
      <xdr:col>3</xdr:col>
      <xdr:colOff>66675</xdr:colOff>
      <xdr:row>36</xdr:row>
      <xdr:rowOff>200025</xdr:rowOff>
    </xdr:from>
    <xdr:to>
      <xdr:col>7</xdr:col>
      <xdr:colOff>390525</xdr:colOff>
      <xdr:row>36</xdr:row>
      <xdr:rowOff>200025</xdr:rowOff>
    </xdr:to>
    <xdr:sp macro="" textlink="">
      <xdr:nvSpPr>
        <xdr:cNvPr id="5178" name="Line 58"/>
        <xdr:cNvSpPr>
          <a:spLocks noChangeShapeType="1"/>
        </xdr:cNvSpPr>
      </xdr:nvSpPr>
      <xdr:spPr bwMode="auto">
        <a:xfrm>
          <a:off x="2057400" y="7743825"/>
          <a:ext cx="1847850" cy="0"/>
        </a:xfrm>
        <a:prstGeom prst="line">
          <a:avLst/>
        </a:prstGeom>
        <a:noFill/>
        <a:ln w="19050">
          <a:solidFill>
            <a:srgbClr val="000000"/>
          </a:solidFill>
          <a:round/>
          <a:headEnd/>
          <a:tailEnd/>
        </a:ln>
      </xdr:spPr>
    </xdr:sp>
    <xdr:clientData/>
  </xdr:twoCellAnchor>
  <xdr:twoCellAnchor>
    <xdr:from>
      <xdr:col>9</xdr:col>
      <xdr:colOff>133350</xdr:colOff>
      <xdr:row>36</xdr:row>
      <xdr:rowOff>200025</xdr:rowOff>
    </xdr:from>
    <xdr:to>
      <xdr:col>15</xdr:col>
      <xdr:colOff>0</xdr:colOff>
      <xdr:row>36</xdr:row>
      <xdr:rowOff>200025</xdr:rowOff>
    </xdr:to>
    <xdr:sp macro="" textlink="">
      <xdr:nvSpPr>
        <xdr:cNvPr id="5180" name="Line 60"/>
        <xdr:cNvSpPr>
          <a:spLocks noChangeShapeType="1"/>
        </xdr:cNvSpPr>
      </xdr:nvSpPr>
      <xdr:spPr bwMode="auto">
        <a:xfrm>
          <a:off x="4410075" y="7743825"/>
          <a:ext cx="2038350" cy="0"/>
        </a:xfrm>
        <a:prstGeom prst="line">
          <a:avLst/>
        </a:prstGeom>
        <a:noFill/>
        <a:ln w="19050">
          <a:solidFill>
            <a:srgbClr val="000000"/>
          </a:solidFill>
          <a:round/>
          <a:headEnd/>
          <a:tailEnd/>
        </a:ln>
      </xdr:spPr>
    </xdr:sp>
    <xdr:clientData/>
  </xdr:twoCellAnchor>
  <xdr:twoCellAnchor>
    <xdr:from>
      <xdr:col>11</xdr:col>
      <xdr:colOff>47625</xdr:colOff>
      <xdr:row>35</xdr:row>
      <xdr:rowOff>180975</xdr:rowOff>
    </xdr:from>
    <xdr:to>
      <xdr:col>11</xdr:col>
      <xdr:colOff>76200</xdr:colOff>
      <xdr:row>35</xdr:row>
      <xdr:rowOff>209550</xdr:rowOff>
    </xdr:to>
    <xdr:sp macro="" textlink="">
      <xdr:nvSpPr>
        <xdr:cNvPr id="5181" name="Oval 61"/>
        <xdr:cNvSpPr>
          <a:spLocks noChangeArrowheads="1"/>
        </xdr:cNvSpPr>
      </xdr:nvSpPr>
      <xdr:spPr bwMode="auto">
        <a:xfrm flipH="1">
          <a:off x="5000625" y="7391400"/>
          <a:ext cx="28575" cy="28575"/>
        </a:xfrm>
        <a:prstGeom prst="ellipse">
          <a:avLst/>
        </a:prstGeom>
        <a:solidFill>
          <a:srgbClr val="000000"/>
        </a:solidFill>
        <a:ln w="9525">
          <a:solidFill>
            <a:srgbClr val="000000"/>
          </a:solidFill>
          <a:round/>
          <a:headEnd/>
          <a:tailEnd/>
        </a:ln>
      </xdr:spPr>
    </xdr:sp>
    <xdr:clientData/>
  </xdr:twoCellAnchor>
  <xdr:twoCellAnchor>
    <xdr:from>
      <xdr:col>3</xdr:col>
      <xdr:colOff>66675</xdr:colOff>
      <xdr:row>44</xdr:row>
      <xdr:rowOff>200025</xdr:rowOff>
    </xdr:from>
    <xdr:to>
      <xdr:col>15</xdr:col>
      <xdr:colOff>161925</xdr:colOff>
      <xdr:row>44</xdr:row>
      <xdr:rowOff>200025</xdr:rowOff>
    </xdr:to>
    <xdr:sp macro="" textlink="">
      <xdr:nvSpPr>
        <xdr:cNvPr id="5182" name="Line 62"/>
        <xdr:cNvSpPr>
          <a:spLocks noChangeShapeType="1"/>
        </xdr:cNvSpPr>
      </xdr:nvSpPr>
      <xdr:spPr bwMode="auto">
        <a:xfrm>
          <a:off x="2057400" y="9553575"/>
          <a:ext cx="4552950" cy="0"/>
        </a:xfrm>
        <a:prstGeom prst="line">
          <a:avLst/>
        </a:prstGeom>
        <a:noFill/>
        <a:ln w="19050">
          <a:solidFill>
            <a:srgbClr val="000000"/>
          </a:solidFill>
          <a:round/>
          <a:headEnd/>
          <a:tailEnd/>
        </a:ln>
      </xdr:spPr>
    </xdr:sp>
    <xdr:clientData/>
  </xdr:twoCellAnchor>
  <xdr:twoCellAnchor>
    <xdr:from>
      <xdr:col>11</xdr:col>
      <xdr:colOff>47625</xdr:colOff>
      <xdr:row>43</xdr:row>
      <xdr:rowOff>180975</xdr:rowOff>
    </xdr:from>
    <xdr:to>
      <xdr:col>11</xdr:col>
      <xdr:colOff>76200</xdr:colOff>
      <xdr:row>43</xdr:row>
      <xdr:rowOff>209550</xdr:rowOff>
    </xdr:to>
    <xdr:sp macro="" textlink="">
      <xdr:nvSpPr>
        <xdr:cNvPr id="5184" name="Oval 64"/>
        <xdr:cNvSpPr>
          <a:spLocks noChangeArrowheads="1"/>
        </xdr:cNvSpPr>
      </xdr:nvSpPr>
      <xdr:spPr bwMode="auto">
        <a:xfrm flipH="1">
          <a:off x="5000625" y="9210675"/>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47625</xdr:colOff>
      <xdr:row>43</xdr:row>
      <xdr:rowOff>180975</xdr:rowOff>
    </xdr:from>
    <xdr:to>
      <xdr:col>4</xdr:col>
      <xdr:colOff>76200</xdr:colOff>
      <xdr:row>43</xdr:row>
      <xdr:rowOff>209550</xdr:rowOff>
    </xdr:to>
    <xdr:sp macro="" textlink="">
      <xdr:nvSpPr>
        <xdr:cNvPr id="5187" name="Oval 67"/>
        <xdr:cNvSpPr>
          <a:spLocks noChangeArrowheads="1"/>
        </xdr:cNvSpPr>
      </xdr:nvSpPr>
      <xdr:spPr bwMode="auto">
        <a:xfrm flipH="1">
          <a:off x="2524125" y="9210675"/>
          <a:ext cx="28575" cy="28575"/>
        </a:xfrm>
        <a:prstGeom prst="ellipse">
          <a:avLst/>
        </a:prstGeom>
        <a:solidFill>
          <a:srgbClr val="000000"/>
        </a:solidFill>
        <a:ln w="9525">
          <a:solidFill>
            <a:srgbClr val="000000"/>
          </a:solidFill>
          <a:round/>
          <a:headEnd/>
          <a:tailEnd/>
        </a:ln>
      </xdr:spPr>
    </xdr:sp>
    <xdr:clientData/>
  </xdr:twoCellAnchor>
  <xdr:twoCellAnchor>
    <xdr:from>
      <xdr:col>17</xdr:col>
      <xdr:colOff>66675</xdr:colOff>
      <xdr:row>44</xdr:row>
      <xdr:rowOff>200025</xdr:rowOff>
    </xdr:from>
    <xdr:to>
      <xdr:col>21</xdr:col>
      <xdr:colOff>390525</xdr:colOff>
      <xdr:row>44</xdr:row>
      <xdr:rowOff>200025</xdr:rowOff>
    </xdr:to>
    <xdr:sp macro="" textlink="">
      <xdr:nvSpPr>
        <xdr:cNvPr id="5188" name="Line 68"/>
        <xdr:cNvSpPr>
          <a:spLocks noChangeShapeType="1"/>
        </xdr:cNvSpPr>
      </xdr:nvSpPr>
      <xdr:spPr bwMode="auto">
        <a:xfrm>
          <a:off x="7162800" y="9553575"/>
          <a:ext cx="1428750" cy="0"/>
        </a:xfrm>
        <a:prstGeom prst="line">
          <a:avLst/>
        </a:prstGeom>
        <a:noFill/>
        <a:ln w="19050">
          <a:solidFill>
            <a:srgbClr val="000000"/>
          </a:solidFill>
          <a:round/>
          <a:headEnd/>
          <a:tailEnd/>
        </a:ln>
      </xdr:spPr>
    </xdr:sp>
    <xdr:clientData/>
  </xdr:twoCellAnchor>
  <xdr:twoCellAnchor>
    <xdr:from>
      <xdr:col>1</xdr:col>
      <xdr:colOff>619125</xdr:colOff>
      <xdr:row>54</xdr:row>
      <xdr:rowOff>104775</xdr:rowOff>
    </xdr:from>
    <xdr:to>
      <xdr:col>2</xdr:col>
      <xdr:colOff>190500</xdr:colOff>
      <xdr:row>54</xdr:row>
      <xdr:rowOff>190500</xdr:rowOff>
    </xdr:to>
    <xdr:sp macro="" textlink="">
      <xdr:nvSpPr>
        <xdr:cNvPr id="5189" name="AutoShape 69"/>
        <xdr:cNvSpPr>
          <a:spLocks noChangeArrowheads="1"/>
        </xdr:cNvSpPr>
      </xdr:nvSpPr>
      <xdr:spPr bwMode="auto">
        <a:xfrm>
          <a:off x="1381125" y="11534775"/>
          <a:ext cx="333375" cy="85725"/>
        </a:xfrm>
        <a:prstGeom prst="rightArrow">
          <a:avLst>
            <a:gd name="adj1" fmla="val 50000"/>
            <a:gd name="adj2" fmla="val 97222"/>
          </a:avLst>
        </a:prstGeom>
        <a:solidFill>
          <a:srgbClr val="FFFFFF"/>
        </a:solidFill>
        <a:ln w="9525">
          <a:solidFill>
            <a:srgbClr val="000000"/>
          </a:solidFill>
          <a:miter lim="800000"/>
          <a:headEnd/>
          <a:tailEnd/>
        </a:ln>
      </xdr:spPr>
    </xdr:sp>
    <xdr:clientData/>
  </xdr:twoCellAnchor>
  <xdr:twoCellAnchor>
    <xdr:from>
      <xdr:col>1</xdr:col>
      <xdr:colOff>514350</xdr:colOff>
      <xdr:row>123</xdr:row>
      <xdr:rowOff>142875</xdr:rowOff>
    </xdr:from>
    <xdr:to>
      <xdr:col>2</xdr:col>
      <xdr:colOff>104775</xdr:colOff>
      <xdr:row>123</xdr:row>
      <xdr:rowOff>142875</xdr:rowOff>
    </xdr:to>
    <xdr:sp macro="" textlink="">
      <xdr:nvSpPr>
        <xdr:cNvPr id="5190" name="Line 70"/>
        <xdr:cNvSpPr>
          <a:spLocks noChangeShapeType="1"/>
        </xdr:cNvSpPr>
      </xdr:nvSpPr>
      <xdr:spPr bwMode="auto">
        <a:xfrm>
          <a:off x="1276350" y="25631775"/>
          <a:ext cx="352425" cy="0"/>
        </a:xfrm>
        <a:prstGeom prst="line">
          <a:avLst/>
        </a:prstGeom>
        <a:noFill/>
        <a:ln w="9525">
          <a:solidFill>
            <a:srgbClr val="000000"/>
          </a:solidFill>
          <a:round/>
          <a:headEnd/>
          <a:tailEnd type="triangle" w="med" len="med"/>
        </a:ln>
      </xdr:spPr>
    </xdr:sp>
    <xdr:clientData/>
  </xdr:twoCellAnchor>
  <xdr:twoCellAnchor>
    <xdr:from>
      <xdr:col>1</xdr:col>
      <xdr:colOff>514350</xdr:colOff>
      <xdr:row>123</xdr:row>
      <xdr:rowOff>161925</xdr:rowOff>
    </xdr:from>
    <xdr:to>
      <xdr:col>2</xdr:col>
      <xdr:colOff>0</xdr:colOff>
      <xdr:row>123</xdr:row>
      <xdr:rowOff>161925</xdr:rowOff>
    </xdr:to>
    <xdr:sp macro="" textlink="">
      <xdr:nvSpPr>
        <xdr:cNvPr id="5191" name="Line 71"/>
        <xdr:cNvSpPr>
          <a:spLocks noChangeShapeType="1"/>
        </xdr:cNvSpPr>
      </xdr:nvSpPr>
      <xdr:spPr bwMode="auto">
        <a:xfrm>
          <a:off x="1276350" y="25650825"/>
          <a:ext cx="247650" cy="0"/>
        </a:xfrm>
        <a:prstGeom prst="line">
          <a:avLst/>
        </a:prstGeom>
        <a:noFill/>
        <a:ln w="9525">
          <a:solidFill>
            <a:srgbClr val="000000"/>
          </a:solidFill>
          <a:round/>
          <a:headEnd/>
          <a:tailEnd/>
        </a:ln>
      </xdr:spPr>
    </xdr:sp>
    <xdr:clientData/>
  </xdr:twoCellAnchor>
  <xdr:twoCellAnchor>
    <xdr:from>
      <xdr:col>0</xdr:col>
      <xdr:colOff>485775</xdr:colOff>
      <xdr:row>126</xdr:row>
      <xdr:rowOff>142875</xdr:rowOff>
    </xdr:from>
    <xdr:to>
      <xdr:col>1</xdr:col>
      <xdr:colOff>38100</xdr:colOff>
      <xdr:row>126</xdr:row>
      <xdr:rowOff>142875</xdr:rowOff>
    </xdr:to>
    <xdr:sp macro="" textlink="">
      <xdr:nvSpPr>
        <xdr:cNvPr id="5192" name="Line 72"/>
        <xdr:cNvSpPr>
          <a:spLocks noChangeShapeType="1"/>
        </xdr:cNvSpPr>
      </xdr:nvSpPr>
      <xdr:spPr bwMode="auto">
        <a:xfrm>
          <a:off x="485775" y="26212800"/>
          <a:ext cx="314325" cy="0"/>
        </a:xfrm>
        <a:prstGeom prst="line">
          <a:avLst/>
        </a:prstGeom>
        <a:noFill/>
        <a:ln w="9525">
          <a:solidFill>
            <a:srgbClr val="000000"/>
          </a:solidFill>
          <a:round/>
          <a:headEnd/>
          <a:tailEnd type="triangle" w="med" len="med"/>
        </a:ln>
      </xdr:spPr>
    </xdr:sp>
    <xdr:clientData/>
  </xdr:twoCellAnchor>
  <xdr:twoCellAnchor>
    <xdr:from>
      <xdr:col>0</xdr:col>
      <xdr:colOff>476250</xdr:colOff>
      <xdr:row>126</xdr:row>
      <xdr:rowOff>180975</xdr:rowOff>
    </xdr:from>
    <xdr:to>
      <xdr:col>0</xdr:col>
      <xdr:colOff>742950</xdr:colOff>
      <xdr:row>126</xdr:row>
      <xdr:rowOff>180975</xdr:rowOff>
    </xdr:to>
    <xdr:sp macro="" textlink="">
      <xdr:nvSpPr>
        <xdr:cNvPr id="5193" name="Line 73"/>
        <xdr:cNvSpPr>
          <a:spLocks noChangeShapeType="1"/>
        </xdr:cNvSpPr>
      </xdr:nvSpPr>
      <xdr:spPr bwMode="auto">
        <a:xfrm flipV="1">
          <a:off x="476250" y="26250900"/>
          <a:ext cx="266700" cy="0"/>
        </a:xfrm>
        <a:prstGeom prst="line">
          <a:avLst/>
        </a:prstGeom>
        <a:noFill/>
        <a:ln w="9525">
          <a:solidFill>
            <a:srgbClr val="000000"/>
          </a:solidFill>
          <a:round/>
          <a:headEnd/>
          <a:tailEnd/>
        </a:ln>
      </xdr:spPr>
    </xdr:sp>
    <xdr:clientData/>
  </xdr:twoCellAnchor>
  <xdr:twoCellAnchor>
    <xdr:from>
      <xdr:col>14</xdr:col>
      <xdr:colOff>9525</xdr:colOff>
      <xdr:row>125</xdr:row>
      <xdr:rowOff>152400</xdr:rowOff>
    </xdr:from>
    <xdr:to>
      <xdr:col>14</xdr:col>
      <xdr:colOff>9525</xdr:colOff>
      <xdr:row>126</xdr:row>
      <xdr:rowOff>228600</xdr:rowOff>
    </xdr:to>
    <xdr:sp macro="" textlink="">
      <xdr:nvSpPr>
        <xdr:cNvPr id="5196" name="Line 76"/>
        <xdr:cNvSpPr>
          <a:spLocks noChangeShapeType="1"/>
        </xdr:cNvSpPr>
      </xdr:nvSpPr>
      <xdr:spPr bwMode="auto">
        <a:xfrm>
          <a:off x="6029325" y="26031825"/>
          <a:ext cx="0" cy="266700"/>
        </a:xfrm>
        <a:prstGeom prst="line">
          <a:avLst/>
        </a:prstGeom>
        <a:noFill/>
        <a:ln w="19050">
          <a:solidFill>
            <a:srgbClr val="000000"/>
          </a:solidFill>
          <a:round/>
          <a:headEnd/>
          <a:tailEnd/>
        </a:ln>
      </xdr:spPr>
    </xdr:sp>
    <xdr:clientData/>
  </xdr:twoCellAnchor>
  <xdr:twoCellAnchor>
    <xdr:from>
      <xdr:col>0</xdr:col>
      <xdr:colOff>447675</xdr:colOff>
      <xdr:row>85</xdr:row>
      <xdr:rowOff>142875</xdr:rowOff>
    </xdr:from>
    <xdr:to>
      <xdr:col>0</xdr:col>
      <xdr:colOff>695325</xdr:colOff>
      <xdr:row>85</xdr:row>
      <xdr:rowOff>247650</xdr:rowOff>
    </xdr:to>
    <xdr:sp macro="" textlink="">
      <xdr:nvSpPr>
        <xdr:cNvPr id="5197" name="AutoShape 77"/>
        <xdr:cNvSpPr>
          <a:spLocks noChangeArrowheads="1"/>
        </xdr:cNvSpPr>
      </xdr:nvSpPr>
      <xdr:spPr bwMode="auto">
        <a:xfrm>
          <a:off x="447675" y="17668875"/>
          <a:ext cx="247650" cy="104775"/>
        </a:xfrm>
        <a:prstGeom prst="rightArrow">
          <a:avLst>
            <a:gd name="adj1" fmla="val 50000"/>
            <a:gd name="adj2" fmla="val 59091"/>
          </a:avLst>
        </a:prstGeom>
        <a:solidFill>
          <a:srgbClr val="FFFFFF"/>
        </a:solidFill>
        <a:ln w="9525">
          <a:solidFill>
            <a:srgbClr val="000000"/>
          </a:solidFill>
          <a:miter lim="800000"/>
          <a:headEnd/>
          <a:tailEnd/>
        </a:ln>
      </xdr:spPr>
    </xdr:sp>
    <xdr:clientData/>
  </xdr:twoCellAnchor>
  <xdr:twoCellAnchor>
    <xdr:from>
      <xdr:col>6</xdr:col>
      <xdr:colOff>161925</xdr:colOff>
      <xdr:row>80</xdr:row>
      <xdr:rowOff>180975</xdr:rowOff>
    </xdr:from>
    <xdr:to>
      <xdr:col>6</xdr:col>
      <xdr:colOff>190500</xdr:colOff>
      <xdr:row>80</xdr:row>
      <xdr:rowOff>209550</xdr:rowOff>
    </xdr:to>
    <xdr:sp macro="" textlink="">
      <xdr:nvSpPr>
        <xdr:cNvPr id="5198" name="Oval 78"/>
        <xdr:cNvSpPr>
          <a:spLocks noChangeArrowheads="1"/>
        </xdr:cNvSpPr>
      </xdr:nvSpPr>
      <xdr:spPr bwMode="auto">
        <a:xfrm flipH="1">
          <a:off x="3438525" y="16602075"/>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47625</xdr:colOff>
      <xdr:row>85</xdr:row>
      <xdr:rowOff>180975</xdr:rowOff>
    </xdr:from>
    <xdr:to>
      <xdr:col>4</xdr:col>
      <xdr:colOff>76200</xdr:colOff>
      <xdr:row>85</xdr:row>
      <xdr:rowOff>209550</xdr:rowOff>
    </xdr:to>
    <xdr:sp macro="" textlink="">
      <xdr:nvSpPr>
        <xdr:cNvPr id="5199" name="Oval 79"/>
        <xdr:cNvSpPr>
          <a:spLocks noChangeArrowheads="1"/>
        </xdr:cNvSpPr>
      </xdr:nvSpPr>
      <xdr:spPr bwMode="auto">
        <a:xfrm flipH="1">
          <a:off x="2524125" y="17706975"/>
          <a:ext cx="28575" cy="28575"/>
        </a:xfrm>
        <a:prstGeom prst="ellipse">
          <a:avLst/>
        </a:prstGeom>
        <a:solidFill>
          <a:srgbClr val="000000"/>
        </a:solidFill>
        <a:ln w="9525">
          <a:solidFill>
            <a:srgbClr val="000000"/>
          </a:solidFill>
          <a:round/>
          <a:headEnd/>
          <a:tailEnd/>
        </a:ln>
      </xdr:spPr>
    </xdr:sp>
    <xdr:clientData/>
  </xdr:twoCellAnchor>
  <xdr:twoCellAnchor>
    <xdr:from>
      <xdr:col>15</xdr:col>
      <xdr:colOff>228600</xdr:colOff>
      <xdr:row>85</xdr:row>
      <xdr:rowOff>171450</xdr:rowOff>
    </xdr:from>
    <xdr:to>
      <xdr:col>15</xdr:col>
      <xdr:colOff>257175</xdr:colOff>
      <xdr:row>85</xdr:row>
      <xdr:rowOff>200025</xdr:rowOff>
    </xdr:to>
    <xdr:sp macro="" textlink="">
      <xdr:nvSpPr>
        <xdr:cNvPr id="5200" name="Oval 80"/>
        <xdr:cNvSpPr>
          <a:spLocks noChangeArrowheads="1"/>
        </xdr:cNvSpPr>
      </xdr:nvSpPr>
      <xdr:spPr bwMode="auto">
        <a:xfrm flipH="1">
          <a:off x="6677025" y="17697450"/>
          <a:ext cx="28575" cy="28575"/>
        </a:xfrm>
        <a:prstGeom prst="ellipse">
          <a:avLst/>
        </a:prstGeom>
        <a:solidFill>
          <a:srgbClr val="000000"/>
        </a:solidFill>
        <a:ln w="9525">
          <a:solidFill>
            <a:srgbClr val="000000"/>
          </a:solidFill>
          <a:round/>
          <a:headEnd/>
          <a:tailEnd/>
        </a:ln>
      </xdr:spPr>
    </xdr:sp>
    <xdr:clientData/>
  </xdr:twoCellAnchor>
  <xdr:twoCellAnchor>
    <xdr:from>
      <xdr:col>17</xdr:col>
      <xdr:colOff>142875</xdr:colOff>
      <xdr:row>85</xdr:row>
      <xdr:rowOff>190500</xdr:rowOff>
    </xdr:from>
    <xdr:to>
      <xdr:col>17</xdr:col>
      <xdr:colOff>171450</xdr:colOff>
      <xdr:row>85</xdr:row>
      <xdr:rowOff>219075</xdr:rowOff>
    </xdr:to>
    <xdr:sp macro="" textlink="">
      <xdr:nvSpPr>
        <xdr:cNvPr id="5201" name="Oval 81"/>
        <xdr:cNvSpPr>
          <a:spLocks noChangeArrowheads="1"/>
        </xdr:cNvSpPr>
      </xdr:nvSpPr>
      <xdr:spPr bwMode="auto">
        <a:xfrm flipH="1">
          <a:off x="7239000" y="17716500"/>
          <a:ext cx="28575" cy="28575"/>
        </a:xfrm>
        <a:prstGeom prst="ellipse">
          <a:avLst/>
        </a:prstGeom>
        <a:solidFill>
          <a:srgbClr val="000000"/>
        </a:solidFill>
        <a:ln w="9525">
          <a:solidFill>
            <a:srgbClr val="000000"/>
          </a:solidFill>
          <a:round/>
          <a:headEnd/>
          <a:tailEnd/>
        </a:ln>
      </xdr:spPr>
    </xdr:sp>
    <xdr:clientData/>
  </xdr:twoCellAnchor>
  <xdr:twoCellAnchor>
    <xdr:from>
      <xdr:col>22</xdr:col>
      <xdr:colOff>219075</xdr:colOff>
      <xdr:row>85</xdr:row>
      <xdr:rowOff>152400</xdr:rowOff>
    </xdr:from>
    <xdr:to>
      <xdr:col>22</xdr:col>
      <xdr:colOff>247650</xdr:colOff>
      <xdr:row>85</xdr:row>
      <xdr:rowOff>180975</xdr:rowOff>
    </xdr:to>
    <xdr:sp macro="" textlink="">
      <xdr:nvSpPr>
        <xdr:cNvPr id="5202" name="Oval 82"/>
        <xdr:cNvSpPr>
          <a:spLocks noChangeArrowheads="1"/>
        </xdr:cNvSpPr>
      </xdr:nvSpPr>
      <xdr:spPr bwMode="auto">
        <a:xfrm flipH="1">
          <a:off x="8810625" y="17678400"/>
          <a:ext cx="28575" cy="28575"/>
        </a:xfrm>
        <a:prstGeom prst="ellipse">
          <a:avLst/>
        </a:prstGeom>
        <a:solidFill>
          <a:srgbClr val="000000"/>
        </a:solidFill>
        <a:ln w="9525">
          <a:solidFill>
            <a:srgbClr val="000000"/>
          </a:solidFill>
          <a:round/>
          <a:headEnd/>
          <a:tailEnd/>
        </a:ln>
      </xdr:spPr>
    </xdr:sp>
    <xdr:clientData/>
  </xdr:twoCellAnchor>
  <xdr:twoCellAnchor>
    <xdr:from>
      <xdr:col>3</xdr:col>
      <xdr:colOff>66675</xdr:colOff>
      <xdr:row>91</xdr:row>
      <xdr:rowOff>200025</xdr:rowOff>
    </xdr:from>
    <xdr:to>
      <xdr:col>7</xdr:col>
      <xdr:colOff>390525</xdr:colOff>
      <xdr:row>91</xdr:row>
      <xdr:rowOff>200025</xdr:rowOff>
    </xdr:to>
    <xdr:sp macro="" textlink="">
      <xdr:nvSpPr>
        <xdr:cNvPr id="5203" name="Line 83"/>
        <xdr:cNvSpPr>
          <a:spLocks noChangeShapeType="1"/>
        </xdr:cNvSpPr>
      </xdr:nvSpPr>
      <xdr:spPr bwMode="auto">
        <a:xfrm>
          <a:off x="2057400" y="19088100"/>
          <a:ext cx="1847850" cy="0"/>
        </a:xfrm>
        <a:prstGeom prst="line">
          <a:avLst/>
        </a:prstGeom>
        <a:noFill/>
        <a:ln w="19050">
          <a:solidFill>
            <a:srgbClr val="000000"/>
          </a:solidFill>
          <a:round/>
          <a:headEnd/>
          <a:tailEnd/>
        </a:ln>
      </xdr:spPr>
    </xdr:sp>
    <xdr:clientData/>
  </xdr:twoCellAnchor>
  <xdr:twoCellAnchor>
    <xdr:from>
      <xdr:col>9</xdr:col>
      <xdr:colOff>133350</xdr:colOff>
      <xdr:row>91</xdr:row>
      <xdr:rowOff>200025</xdr:rowOff>
    </xdr:from>
    <xdr:to>
      <xdr:col>15</xdr:col>
      <xdr:colOff>0</xdr:colOff>
      <xdr:row>91</xdr:row>
      <xdr:rowOff>200025</xdr:rowOff>
    </xdr:to>
    <xdr:sp macro="" textlink="">
      <xdr:nvSpPr>
        <xdr:cNvPr id="5204" name="Line 84"/>
        <xdr:cNvSpPr>
          <a:spLocks noChangeShapeType="1"/>
        </xdr:cNvSpPr>
      </xdr:nvSpPr>
      <xdr:spPr bwMode="auto">
        <a:xfrm>
          <a:off x="4410075" y="19088100"/>
          <a:ext cx="2038350" cy="0"/>
        </a:xfrm>
        <a:prstGeom prst="line">
          <a:avLst/>
        </a:prstGeom>
        <a:noFill/>
        <a:ln w="19050">
          <a:solidFill>
            <a:srgbClr val="000000"/>
          </a:solidFill>
          <a:round/>
          <a:headEnd/>
          <a:tailEnd/>
        </a:ln>
      </xdr:spPr>
    </xdr:sp>
    <xdr:clientData/>
  </xdr:twoCellAnchor>
  <xdr:twoCellAnchor>
    <xdr:from>
      <xdr:col>11</xdr:col>
      <xdr:colOff>47625</xdr:colOff>
      <xdr:row>90</xdr:row>
      <xdr:rowOff>180975</xdr:rowOff>
    </xdr:from>
    <xdr:to>
      <xdr:col>11</xdr:col>
      <xdr:colOff>76200</xdr:colOff>
      <xdr:row>90</xdr:row>
      <xdr:rowOff>209550</xdr:rowOff>
    </xdr:to>
    <xdr:sp macro="" textlink="">
      <xdr:nvSpPr>
        <xdr:cNvPr id="5205" name="Oval 85"/>
        <xdr:cNvSpPr>
          <a:spLocks noChangeArrowheads="1"/>
        </xdr:cNvSpPr>
      </xdr:nvSpPr>
      <xdr:spPr bwMode="auto">
        <a:xfrm flipH="1">
          <a:off x="5000625" y="18745200"/>
          <a:ext cx="28575" cy="28575"/>
        </a:xfrm>
        <a:prstGeom prst="ellipse">
          <a:avLst/>
        </a:prstGeom>
        <a:solidFill>
          <a:srgbClr val="000000"/>
        </a:solidFill>
        <a:ln w="9525">
          <a:solidFill>
            <a:srgbClr val="000000"/>
          </a:solidFill>
          <a:round/>
          <a:headEnd/>
          <a:tailEnd/>
        </a:ln>
      </xdr:spPr>
    </xdr:sp>
    <xdr:clientData/>
  </xdr:twoCellAnchor>
  <xdr:twoCellAnchor>
    <xdr:from>
      <xdr:col>3</xdr:col>
      <xdr:colOff>66675</xdr:colOff>
      <xdr:row>99</xdr:row>
      <xdr:rowOff>200025</xdr:rowOff>
    </xdr:from>
    <xdr:to>
      <xdr:col>15</xdr:col>
      <xdr:colOff>161925</xdr:colOff>
      <xdr:row>99</xdr:row>
      <xdr:rowOff>200025</xdr:rowOff>
    </xdr:to>
    <xdr:sp macro="" textlink="">
      <xdr:nvSpPr>
        <xdr:cNvPr id="5206" name="Line 86"/>
        <xdr:cNvSpPr>
          <a:spLocks noChangeShapeType="1"/>
        </xdr:cNvSpPr>
      </xdr:nvSpPr>
      <xdr:spPr bwMode="auto">
        <a:xfrm>
          <a:off x="2057400" y="20935950"/>
          <a:ext cx="4552950" cy="0"/>
        </a:xfrm>
        <a:prstGeom prst="line">
          <a:avLst/>
        </a:prstGeom>
        <a:noFill/>
        <a:ln w="19050">
          <a:solidFill>
            <a:srgbClr val="000000"/>
          </a:solidFill>
          <a:round/>
          <a:headEnd/>
          <a:tailEnd/>
        </a:ln>
      </xdr:spPr>
    </xdr:sp>
    <xdr:clientData/>
  </xdr:twoCellAnchor>
  <xdr:twoCellAnchor>
    <xdr:from>
      <xdr:col>11</xdr:col>
      <xdr:colOff>47625</xdr:colOff>
      <xdr:row>98</xdr:row>
      <xdr:rowOff>180975</xdr:rowOff>
    </xdr:from>
    <xdr:to>
      <xdr:col>11</xdr:col>
      <xdr:colOff>76200</xdr:colOff>
      <xdr:row>98</xdr:row>
      <xdr:rowOff>209550</xdr:rowOff>
    </xdr:to>
    <xdr:sp macro="" textlink="">
      <xdr:nvSpPr>
        <xdr:cNvPr id="5207" name="Oval 87"/>
        <xdr:cNvSpPr>
          <a:spLocks noChangeArrowheads="1"/>
        </xdr:cNvSpPr>
      </xdr:nvSpPr>
      <xdr:spPr bwMode="auto">
        <a:xfrm flipH="1">
          <a:off x="5000625" y="20593050"/>
          <a:ext cx="28575" cy="28575"/>
        </a:xfrm>
        <a:prstGeom prst="ellipse">
          <a:avLst/>
        </a:prstGeom>
        <a:solidFill>
          <a:srgbClr val="000000"/>
        </a:solidFill>
        <a:ln w="9525">
          <a:solidFill>
            <a:srgbClr val="000000"/>
          </a:solidFill>
          <a:round/>
          <a:headEnd/>
          <a:tailEnd/>
        </a:ln>
      </xdr:spPr>
    </xdr:sp>
    <xdr:clientData/>
  </xdr:twoCellAnchor>
  <xdr:twoCellAnchor>
    <xdr:from>
      <xdr:col>4</xdr:col>
      <xdr:colOff>47625</xdr:colOff>
      <xdr:row>98</xdr:row>
      <xdr:rowOff>180975</xdr:rowOff>
    </xdr:from>
    <xdr:to>
      <xdr:col>4</xdr:col>
      <xdr:colOff>76200</xdr:colOff>
      <xdr:row>98</xdr:row>
      <xdr:rowOff>209550</xdr:rowOff>
    </xdr:to>
    <xdr:sp macro="" textlink="">
      <xdr:nvSpPr>
        <xdr:cNvPr id="5208" name="Oval 88"/>
        <xdr:cNvSpPr>
          <a:spLocks noChangeArrowheads="1"/>
        </xdr:cNvSpPr>
      </xdr:nvSpPr>
      <xdr:spPr bwMode="auto">
        <a:xfrm flipH="1">
          <a:off x="2524125" y="20593050"/>
          <a:ext cx="28575" cy="28575"/>
        </a:xfrm>
        <a:prstGeom prst="ellipse">
          <a:avLst/>
        </a:prstGeom>
        <a:solidFill>
          <a:srgbClr val="000000"/>
        </a:solidFill>
        <a:ln w="9525">
          <a:solidFill>
            <a:srgbClr val="000000"/>
          </a:solidFill>
          <a:round/>
          <a:headEnd/>
          <a:tailEnd/>
        </a:ln>
      </xdr:spPr>
    </xdr:sp>
    <xdr:clientData/>
  </xdr:twoCellAnchor>
  <xdr:twoCellAnchor>
    <xdr:from>
      <xdr:col>17</xdr:col>
      <xdr:colOff>66675</xdr:colOff>
      <xdr:row>99</xdr:row>
      <xdr:rowOff>200025</xdr:rowOff>
    </xdr:from>
    <xdr:to>
      <xdr:col>21</xdr:col>
      <xdr:colOff>390525</xdr:colOff>
      <xdr:row>99</xdr:row>
      <xdr:rowOff>200025</xdr:rowOff>
    </xdr:to>
    <xdr:sp macro="" textlink="">
      <xdr:nvSpPr>
        <xdr:cNvPr id="5209" name="Line 89"/>
        <xdr:cNvSpPr>
          <a:spLocks noChangeShapeType="1"/>
        </xdr:cNvSpPr>
      </xdr:nvSpPr>
      <xdr:spPr bwMode="auto">
        <a:xfrm>
          <a:off x="7162800" y="20935950"/>
          <a:ext cx="1428750" cy="0"/>
        </a:xfrm>
        <a:prstGeom prst="line">
          <a:avLst/>
        </a:prstGeom>
        <a:noFill/>
        <a:ln w="19050">
          <a:solidFill>
            <a:srgbClr val="000000"/>
          </a:solidFill>
          <a:round/>
          <a:headEnd/>
          <a:tailEnd/>
        </a:ln>
      </xdr:spPr>
    </xdr:sp>
    <xdr:clientData/>
  </xdr:twoCellAnchor>
  <xdr:twoCellAnchor>
    <xdr:from>
      <xdr:col>1</xdr:col>
      <xdr:colOff>619125</xdr:colOff>
      <xdr:row>109</xdr:row>
      <xdr:rowOff>104775</xdr:rowOff>
    </xdr:from>
    <xdr:to>
      <xdr:col>2</xdr:col>
      <xdr:colOff>190500</xdr:colOff>
      <xdr:row>109</xdr:row>
      <xdr:rowOff>190500</xdr:rowOff>
    </xdr:to>
    <xdr:sp macro="" textlink="">
      <xdr:nvSpPr>
        <xdr:cNvPr id="5210" name="AutoShape 90"/>
        <xdr:cNvSpPr>
          <a:spLocks noChangeArrowheads="1"/>
        </xdr:cNvSpPr>
      </xdr:nvSpPr>
      <xdr:spPr bwMode="auto">
        <a:xfrm>
          <a:off x="1381125" y="22936200"/>
          <a:ext cx="333375" cy="85725"/>
        </a:xfrm>
        <a:prstGeom prst="rightArrow">
          <a:avLst>
            <a:gd name="adj1" fmla="val 50000"/>
            <a:gd name="adj2" fmla="val 97222"/>
          </a:avLst>
        </a:prstGeom>
        <a:solidFill>
          <a:srgbClr val="FFFFFF"/>
        </a:solidFill>
        <a:ln w="9525">
          <a:solidFill>
            <a:srgbClr val="000000"/>
          </a:solidFill>
          <a:miter lim="800000"/>
          <a:headEnd/>
          <a:tailEnd/>
        </a:ln>
      </xdr:spPr>
    </xdr:sp>
    <xdr:clientData/>
  </xdr:twoCellAnchor>
  <xdr:twoCellAnchor>
    <xdr:from>
      <xdr:col>9</xdr:col>
      <xdr:colOff>9525</xdr:colOff>
      <xdr:row>126</xdr:row>
      <xdr:rowOff>114300</xdr:rowOff>
    </xdr:from>
    <xdr:to>
      <xdr:col>10</xdr:col>
      <xdr:colOff>19050</xdr:colOff>
      <xdr:row>126</xdr:row>
      <xdr:rowOff>200025</xdr:rowOff>
    </xdr:to>
    <xdr:sp macro="" textlink="">
      <xdr:nvSpPr>
        <xdr:cNvPr id="5211" name="AutoShape 91"/>
        <xdr:cNvSpPr>
          <a:spLocks noChangeArrowheads="1"/>
        </xdr:cNvSpPr>
      </xdr:nvSpPr>
      <xdr:spPr bwMode="auto">
        <a:xfrm>
          <a:off x="4286250" y="26184225"/>
          <a:ext cx="333375" cy="85725"/>
        </a:xfrm>
        <a:prstGeom prst="rightArrow">
          <a:avLst>
            <a:gd name="adj1" fmla="val 50000"/>
            <a:gd name="adj2" fmla="val 97222"/>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ymnasium-walldorf.de/mathematik/gebrochenrationaleFunktionen_otto/gebrochenrationaleFunktionen0.ht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gymnasium-walldorf.de/mathematik/gebrochenrationaleFunktionen_otto/gebrochenrationaleFunktionen0.ht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gymnasium-walldorf.de/mathematik/gebrochenrationaleFunktionen_otto/gebrochenrationaleFunktionen0.htm" TargetMode="External"/></Relationships>
</file>

<file path=xl/worksheets/sheet1.xml><?xml version="1.0" encoding="utf-8"?>
<worksheet xmlns="http://schemas.openxmlformats.org/spreadsheetml/2006/main" xmlns:r="http://schemas.openxmlformats.org/officeDocument/2006/relationships">
  <sheetPr enableFormatConditionsCalculation="0">
    <tabColor indexed="52"/>
  </sheetPr>
  <dimension ref="A1:AF255"/>
  <sheetViews>
    <sheetView tabSelected="1" zoomScale="80" zoomScaleNormal="80" workbookViewId="0">
      <selection activeCell="B19" sqref="B19"/>
    </sheetView>
  </sheetViews>
  <sheetFormatPr baseColWidth="10" defaultRowHeight="12.75"/>
  <cols>
    <col min="2" max="2" width="5.28515625" customWidth="1"/>
    <col min="3" max="3" width="6" customWidth="1"/>
    <col min="4" max="4" width="7.5703125" customWidth="1"/>
    <col min="5" max="5" width="4.85546875" customWidth="1"/>
    <col min="6" max="6" width="5.5703125" customWidth="1"/>
    <col min="7" max="7" width="4.28515625" customWidth="1"/>
    <col min="8" max="8" width="5" customWidth="1"/>
    <col min="9" max="9" width="4.28515625" customWidth="1"/>
    <col min="10" max="10" width="6.5703125" customWidth="1"/>
    <col min="11" max="11" width="4.5703125" customWidth="1"/>
    <col min="12" max="12" width="5.42578125" customWidth="1"/>
    <col min="13" max="13" width="5.5703125" customWidth="1"/>
    <col min="14" max="14" width="5.28515625" customWidth="1"/>
    <col min="15" max="15" width="4.140625" customWidth="1"/>
    <col min="16" max="16" width="4.42578125" customWidth="1"/>
    <col min="17" max="17" width="5.140625" customWidth="1"/>
    <col min="18" max="18" width="6.28515625" customWidth="1"/>
    <col min="19" max="19" width="7" customWidth="1"/>
    <col min="20" max="20" width="5.28515625" customWidth="1"/>
    <col min="21" max="21" width="5.42578125" customWidth="1"/>
    <col min="22" max="22" width="4.85546875" customWidth="1"/>
    <col min="23" max="23" width="9" customWidth="1"/>
    <col min="24" max="24" width="9.140625" customWidth="1"/>
    <col min="25" max="25" width="7.140625" customWidth="1"/>
    <col min="26" max="27" width="6.140625" customWidth="1"/>
    <col min="28" max="28" width="7" customWidth="1"/>
    <col min="29" max="29" width="6.140625" customWidth="1"/>
  </cols>
  <sheetData>
    <row r="1" spans="1:32">
      <c r="A1" s="3"/>
      <c r="C1" s="3"/>
      <c r="D1" s="3"/>
      <c r="E1" s="69"/>
      <c r="F1" s="69"/>
      <c r="G1" s="69"/>
      <c r="H1" s="18"/>
      <c r="I1" s="69"/>
      <c r="J1" s="69"/>
      <c r="K1" s="3"/>
      <c r="M1" s="3" t="s">
        <v>29</v>
      </c>
      <c r="N1" s="3"/>
      <c r="O1" s="3"/>
      <c r="P1" s="3"/>
      <c r="Q1" s="3"/>
      <c r="W1" s="3"/>
      <c r="X1" s="32"/>
      <c r="Y1" s="32"/>
      <c r="Z1" s="32"/>
      <c r="AA1" s="32"/>
      <c r="AB1" s="32"/>
      <c r="AC1" s="32"/>
      <c r="AD1" s="32"/>
      <c r="AE1" s="32"/>
      <c r="AF1" s="34"/>
    </row>
    <row r="2" spans="1:32" ht="18">
      <c r="A2" s="3"/>
      <c r="B2" s="81" t="s">
        <v>118</v>
      </c>
      <c r="C2" s="17"/>
      <c r="D2" s="3"/>
      <c r="E2" s="3"/>
      <c r="F2" s="3"/>
      <c r="G2" s="3"/>
      <c r="H2" s="37"/>
      <c r="I2" s="3"/>
      <c r="J2" s="3"/>
      <c r="K2" s="3"/>
      <c r="L2" s="98"/>
      <c r="M2" s="103"/>
      <c r="N2" s="103"/>
      <c r="O2" s="103"/>
      <c r="P2" s="104"/>
      <c r="Q2" s="104"/>
      <c r="R2" s="104"/>
      <c r="S2" s="105" t="s">
        <v>139</v>
      </c>
      <c r="T2" s="104"/>
      <c r="U2" s="100" t="s">
        <v>140</v>
      </c>
      <c r="V2" s="100"/>
      <c r="W2" s="100"/>
      <c r="X2" s="100"/>
      <c r="Y2" s="101"/>
      <c r="Z2" s="32"/>
      <c r="AA2" s="32"/>
      <c r="AB2" s="32"/>
      <c r="AC2" s="32"/>
      <c r="AD2" s="32"/>
      <c r="AE2" s="32"/>
      <c r="AF2" s="34"/>
    </row>
    <row r="3" spans="1:32" ht="18">
      <c r="A3" s="3"/>
      <c r="B3" s="81" t="s">
        <v>119</v>
      </c>
      <c r="C3" s="3"/>
      <c r="D3" s="3"/>
      <c r="E3" s="82"/>
      <c r="F3" s="3"/>
      <c r="G3" s="3"/>
      <c r="H3" s="3"/>
      <c r="I3" s="3"/>
      <c r="J3" s="3"/>
      <c r="K3" s="3"/>
      <c r="L3" s="3"/>
      <c r="M3" s="37"/>
      <c r="N3" s="106"/>
      <c r="O3" s="106"/>
      <c r="P3" s="99"/>
      <c r="Q3" s="99"/>
      <c r="R3" s="99"/>
      <c r="S3" s="99"/>
      <c r="T3" s="99"/>
      <c r="U3" s="98" t="s">
        <v>174</v>
      </c>
      <c r="V3" s="98"/>
      <c r="W3" s="98"/>
      <c r="X3" s="98"/>
      <c r="Y3" s="102"/>
      <c r="Z3" s="32"/>
      <c r="AA3" s="32"/>
      <c r="AB3" s="32"/>
      <c r="AC3" s="32"/>
      <c r="AD3" s="32"/>
      <c r="AE3" s="32"/>
      <c r="AF3" s="34"/>
    </row>
    <row r="4" spans="1:32">
      <c r="A4" s="3" t="s">
        <v>86</v>
      </c>
      <c r="B4" s="3"/>
      <c r="C4" s="3"/>
      <c r="D4" s="3"/>
      <c r="E4" s="3"/>
      <c r="F4" s="3"/>
      <c r="G4" s="3"/>
      <c r="H4" s="3"/>
      <c r="I4" s="3"/>
      <c r="J4" s="3"/>
      <c r="L4" s="3"/>
      <c r="M4" s="3"/>
      <c r="N4" s="87"/>
      <c r="O4" s="87"/>
      <c r="P4" s="32"/>
      <c r="Q4" s="32"/>
      <c r="R4" s="32"/>
      <c r="S4" s="32"/>
      <c r="T4" s="32"/>
      <c r="U4" s="32"/>
      <c r="V4" s="32"/>
      <c r="W4" s="32"/>
      <c r="X4" s="32"/>
      <c r="Y4" s="32"/>
      <c r="Z4" s="32"/>
      <c r="AA4" s="34"/>
      <c r="AB4" s="44" t="s">
        <v>34</v>
      </c>
      <c r="AC4" s="34" t="s">
        <v>35</v>
      </c>
      <c r="AD4" s="44" t="s">
        <v>36</v>
      </c>
      <c r="AE4" s="44" t="s">
        <v>2</v>
      </c>
      <c r="AF4" s="44"/>
    </row>
    <row r="5" spans="1:32">
      <c r="A5" s="3" t="s">
        <v>131</v>
      </c>
      <c r="B5" s="3"/>
      <c r="C5" s="3"/>
      <c r="D5" s="3"/>
      <c r="E5" s="3"/>
      <c r="F5" s="3"/>
      <c r="G5" s="3"/>
      <c r="H5" s="3"/>
      <c r="I5" s="3"/>
      <c r="J5" s="3"/>
      <c r="K5" s="3"/>
      <c r="L5" s="3"/>
      <c r="M5" s="3"/>
      <c r="N5" s="87"/>
      <c r="O5" s="32"/>
      <c r="P5" s="32"/>
      <c r="Q5" s="34" t="s">
        <v>0</v>
      </c>
      <c r="R5" s="34">
        <f>VLOOKUP($D$19,$AA$5:$AE$41,2)</f>
        <v>-3</v>
      </c>
      <c r="S5" s="34"/>
      <c r="T5" s="34"/>
      <c r="U5" s="98" t="s">
        <v>175</v>
      </c>
      <c r="V5" s="98"/>
      <c r="W5" s="98"/>
      <c r="X5" s="98"/>
      <c r="Y5" s="32"/>
      <c r="Z5" s="32"/>
      <c r="AA5" s="34">
        <v>0</v>
      </c>
      <c r="AB5" s="44">
        <v>-3</v>
      </c>
      <c r="AC5" s="34">
        <v>2</v>
      </c>
      <c r="AD5" s="44">
        <v>5</v>
      </c>
      <c r="AE5" s="44">
        <v>0.5</v>
      </c>
      <c r="AF5" s="44"/>
    </row>
    <row r="6" spans="1:32">
      <c r="A6" s="3" t="s">
        <v>120</v>
      </c>
      <c r="B6" s="3"/>
      <c r="C6" s="3"/>
      <c r="D6" s="3"/>
      <c r="E6" s="3"/>
      <c r="F6" s="3"/>
      <c r="G6" s="3"/>
      <c r="H6" s="3"/>
      <c r="I6" s="3"/>
      <c r="J6" s="3"/>
      <c r="K6" s="3"/>
      <c r="L6" s="3"/>
      <c r="M6" s="3"/>
      <c r="N6" s="87"/>
      <c r="O6" s="32"/>
      <c r="P6" s="32"/>
      <c r="Q6" s="34" t="s">
        <v>1</v>
      </c>
      <c r="R6" s="34">
        <f>VLOOKUP($D$19,$AA$5:$AE$41,3)</f>
        <v>1</v>
      </c>
      <c r="S6" s="34"/>
      <c r="T6" s="34"/>
      <c r="U6" s="32"/>
      <c r="V6" s="32"/>
      <c r="W6" s="32"/>
      <c r="X6" s="32"/>
      <c r="Y6" s="32"/>
      <c r="Z6" s="32"/>
      <c r="AA6" s="34">
        <v>1</v>
      </c>
      <c r="AB6" s="44">
        <v>-4</v>
      </c>
      <c r="AC6" s="34">
        <v>3</v>
      </c>
      <c r="AD6" s="44">
        <v>6</v>
      </c>
      <c r="AE6" s="44">
        <v>-0.5</v>
      </c>
      <c r="AF6" s="44"/>
    </row>
    <row r="7" spans="1:32">
      <c r="A7" s="3" t="s">
        <v>132</v>
      </c>
      <c r="B7" s="3"/>
      <c r="C7" s="3"/>
      <c r="D7" s="3"/>
      <c r="E7" s="3"/>
      <c r="F7" s="3"/>
      <c r="G7" s="3"/>
      <c r="H7" s="3"/>
      <c r="I7" s="3"/>
      <c r="J7" s="3"/>
      <c r="K7" s="3"/>
      <c r="L7" s="3"/>
      <c r="M7" s="3"/>
      <c r="N7" s="87"/>
      <c r="O7" s="32"/>
      <c r="P7" s="32"/>
      <c r="Q7" s="34" t="s">
        <v>3</v>
      </c>
      <c r="R7" s="34">
        <f>VLOOKUP($D$19,$AA$5:$AE$41,4)</f>
        <v>-7</v>
      </c>
      <c r="S7" s="34"/>
      <c r="T7" s="34"/>
      <c r="U7" s="32"/>
      <c r="V7" s="32"/>
      <c r="W7" s="32"/>
      <c r="X7" s="32"/>
      <c r="Y7" s="32"/>
      <c r="Z7" s="32"/>
      <c r="AA7" s="34">
        <v>2</v>
      </c>
      <c r="AB7" s="44">
        <v>-5</v>
      </c>
      <c r="AC7" s="34">
        <v>4</v>
      </c>
      <c r="AD7" s="44">
        <v>7</v>
      </c>
      <c r="AE7" s="44">
        <v>0.4</v>
      </c>
      <c r="AF7" s="44"/>
    </row>
    <row r="8" spans="1:32">
      <c r="A8" s="3" t="s">
        <v>122</v>
      </c>
      <c r="B8" s="3"/>
      <c r="C8" s="3"/>
      <c r="D8" s="3"/>
      <c r="E8" s="3"/>
      <c r="F8" s="3"/>
      <c r="G8" s="3"/>
      <c r="H8" s="3"/>
      <c r="I8" s="3"/>
      <c r="J8" s="3"/>
      <c r="K8" s="3"/>
      <c r="L8" s="3"/>
      <c r="M8" s="3"/>
      <c r="N8" s="87"/>
      <c r="O8" s="32"/>
      <c r="P8" s="32"/>
      <c r="Q8" s="34" t="s">
        <v>2</v>
      </c>
      <c r="R8" s="34">
        <f>IF(ROUND(D19*SIN(R5+1)+1,0)=0,-2,ROUND(D19*SIN(R5+1)+1,0))</f>
        <v>-2</v>
      </c>
      <c r="S8" s="34">
        <f>IF(ROUND((C19+5)*SIN(C19+1)+1,0)=0,-3,ABS(ROUND((C19+5)*SIN(C19+1)+1,0)))</f>
        <v>5</v>
      </c>
      <c r="T8" s="34"/>
      <c r="U8" s="32"/>
      <c r="V8" s="32"/>
      <c r="W8" s="32"/>
      <c r="X8" s="32"/>
      <c r="Y8" s="32"/>
      <c r="Z8" s="32"/>
      <c r="AA8" s="34">
        <v>3</v>
      </c>
      <c r="AB8" s="44">
        <v>-3</v>
      </c>
      <c r="AC8" s="34">
        <v>1</v>
      </c>
      <c r="AD8" s="44">
        <v>-7</v>
      </c>
      <c r="AE8" s="44">
        <v>-0.3</v>
      </c>
      <c r="AF8" s="44"/>
    </row>
    <row r="9" spans="1:32">
      <c r="A9" s="3" t="s">
        <v>123</v>
      </c>
      <c r="B9" s="3"/>
      <c r="C9" s="3"/>
      <c r="D9" s="3"/>
      <c r="E9" s="3"/>
      <c r="F9" s="3"/>
      <c r="G9" s="3"/>
      <c r="H9" s="3"/>
      <c r="I9" s="3"/>
      <c r="J9" s="3"/>
      <c r="K9" s="3"/>
      <c r="L9" s="3"/>
      <c r="M9" s="3"/>
      <c r="N9" s="87"/>
      <c r="O9" s="32"/>
      <c r="P9" s="32"/>
      <c r="Q9" s="32"/>
      <c r="R9" s="32"/>
      <c r="S9" s="32"/>
      <c r="T9" s="32"/>
      <c r="U9" s="32"/>
      <c r="V9" s="32"/>
      <c r="W9" s="32"/>
      <c r="X9" s="32"/>
      <c r="Y9" s="32"/>
      <c r="Z9" s="32"/>
      <c r="AA9" s="34">
        <v>4</v>
      </c>
      <c r="AB9" s="44">
        <v>-4</v>
      </c>
      <c r="AC9" s="34">
        <v>2</v>
      </c>
      <c r="AD9" s="44">
        <v>-6</v>
      </c>
      <c r="AE9" s="44">
        <v>0.2</v>
      </c>
      <c r="AF9" s="44"/>
    </row>
    <row r="10" spans="1:32">
      <c r="A10" s="3"/>
      <c r="B10" s="3"/>
      <c r="C10" s="3"/>
      <c r="D10" s="3"/>
      <c r="E10" s="3"/>
      <c r="F10" s="3"/>
      <c r="G10" s="3"/>
      <c r="H10" s="3"/>
      <c r="I10" s="3"/>
      <c r="J10" s="3"/>
      <c r="K10" s="3"/>
      <c r="L10" s="3"/>
      <c r="M10" s="3"/>
      <c r="N10" s="87"/>
      <c r="O10" s="32"/>
      <c r="P10" s="32"/>
      <c r="Q10" s="32"/>
      <c r="R10" s="32"/>
      <c r="S10" s="32"/>
      <c r="T10" s="32"/>
      <c r="U10" s="32"/>
      <c r="V10" s="32"/>
      <c r="W10" s="32"/>
      <c r="X10" s="32"/>
      <c r="Y10" s="32"/>
      <c r="Z10" s="32"/>
      <c r="AA10" s="34">
        <v>5</v>
      </c>
      <c r="AB10" s="44">
        <v>-5</v>
      </c>
      <c r="AC10" s="34">
        <v>3</v>
      </c>
      <c r="AD10" s="44">
        <v>-2</v>
      </c>
      <c r="AE10" s="44">
        <v>-0.1</v>
      </c>
      <c r="AF10" s="44"/>
    </row>
    <row r="11" spans="1:32" ht="15">
      <c r="A11" s="52" t="s">
        <v>125</v>
      </c>
      <c r="B11" s="3"/>
      <c r="C11" s="3"/>
      <c r="D11" s="3"/>
      <c r="E11" s="3" t="s">
        <v>126</v>
      </c>
      <c r="F11" s="3"/>
      <c r="G11" s="3"/>
      <c r="H11" s="3"/>
      <c r="I11" s="3"/>
      <c r="J11" s="3"/>
      <c r="K11" s="3"/>
      <c r="L11" s="3"/>
      <c r="M11" s="3"/>
      <c r="N11" s="3"/>
      <c r="O11" s="32"/>
      <c r="P11" s="32"/>
      <c r="Q11" s="32"/>
      <c r="R11" s="32"/>
      <c r="S11" s="32"/>
      <c r="T11" s="32"/>
      <c r="U11" s="32"/>
      <c r="V11" s="32"/>
      <c r="W11" s="32"/>
      <c r="X11" s="32"/>
      <c r="Y11" s="32"/>
      <c r="Z11" s="32"/>
      <c r="AA11" s="34">
        <v>6</v>
      </c>
      <c r="AB11" s="44">
        <v>-3</v>
      </c>
      <c r="AC11" s="34">
        <v>4</v>
      </c>
      <c r="AD11" s="44">
        <v>-1</v>
      </c>
      <c r="AE11" s="44">
        <v>-0.5</v>
      </c>
      <c r="AF11" s="44"/>
    </row>
    <row r="12" spans="1:32">
      <c r="A12" s="3"/>
      <c r="B12" s="3"/>
      <c r="C12" s="3"/>
      <c r="D12" s="3"/>
      <c r="E12" s="3" t="s">
        <v>127</v>
      </c>
      <c r="F12" s="3"/>
      <c r="G12" s="3"/>
      <c r="H12" s="3"/>
      <c r="I12" s="3"/>
      <c r="J12" s="3"/>
      <c r="K12" s="3"/>
      <c r="L12" s="3"/>
      <c r="M12" s="3"/>
      <c r="N12" s="34"/>
      <c r="O12" s="34"/>
      <c r="P12" s="32"/>
      <c r="Q12" s="32"/>
      <c r="R12" s="32"/>
      <c r="S12" s="32"/>
      <c r="T12" s="32"/>
      <c r="U12" s="32"/>
      <c r="V12" s="32"/>
      <c r="W12" s="32"/>
      <c r="X12" s="32"/>
      <c r="Y12" s="32"/>
      <c r="Z12" s="32"/>
      <c r="AA12" s="34">
        <v>7</v>
      </c>
      <c r="AB12" s="44">
        <v>-4</v>
      </c>
      <c r="AC12" s="34">
        <v>5</v>
      </c>
      <c r="AD12" s="44">
        <v>3</v>
      </c>
      <c r="AE12" s="44">
        <v>0.4</v>
      </c>
      <c r="AF12" s="44"/>
    </row>
    <row r="13" spans="1:32" ht="15">
      <c r="A13" s="46"/>
      <c r="B13" s="3"/>
      <c r="C13" s="3"/>
      <c r="D13" s="3"/>
      <c r="E13" t="s">
        <v>128</v>
      </c>
      <c r="F13" s="3"/>
      <c r="G13" s="3"/>
      <c r="H13" s="3"/>
      <c r="I13" s="3"/>
      <c r="J13" s="3"/>
      <c r="K13" s="3"/>
      <c r="L13" s="3"/>
      <c r="M13" s="3"/>
      <c r="N13" s="3"/>
      <c r="O13" s="3"/>
      <c r="P13" s="32"/>
      <c r="Q13" s="32"/>
      <c r="R13" s="32"/>
      <c r="S13" s="32"/>
      <c r="T13" s="32"/>
      <c r="U13" s="32"/>
      <c r="V13" s="32"/>
      <c r="W13" s="32"/>
      <c r="X13" s="32"/>
      <c r="Y13" s="32"/>
      <c r="Z13" s="32"/>
      <c r="AA13" s="34">
        <v>8</v>
      </c>
      <c r="AB13" s="44">
        <v>-5</v>
      </c>
      <c r="AC13" s="34">
        <v>2</v>
      </c>
      <c r="AD13" s="44">
        <v>4</v>
      </c>
      <c r="AE13" s="44">
        <v>-0.3</v>
      </c>
      <c r="AF13" s="44"/>
    </row>
    <row r="14" spans="1:32" ht="15">
      <c r="A14" s="46"/>
      <c r="B14" s="3"/>
      <c r="C14" s="3"/>
      <c r="D14" s="3"/>
      <c r="E14" s="3" t="s">
        <v>129</v>
      </c>
      <c r="F14" s="3"/>
      <c r="G14" s="3"/>
      <c r="H14" s="3"/>
      <c r="I14" s="3"/>
      <c r="J14" s="3"/>
      <c r="K14" s="3"/>
      <c r="L14" s="3"/>
      <c r="M14" s="3"/>
      <c r="N14" s="3"/>
      <c r="O14" s="3"/>
      <c r="P14" s="32"/>
      <c r="Q14" s="32"/>
      <c r="R14" s="32"/>
      <c r="S14" s="32"/>
      <c r="T14" s="32"/>
      <c r="U14" s="32"/>
      <c r="V14" s="32"/>
      <c r="W14" s="32"/>
      <c r="X14" s="32"/>
      <c r="Y14" s="32"/>
      <c r="Z14" s="32"/>
      <c r="AA14" s="34">
        <v>9</v>
      </c>
      <c r="AB14" s="44">
        <v>-3</v>
      </c>
      <c r="AC14" s="34">
        <v>1</v>
      </c>
      <c r="AD14" s="44">
        <v>5</v>
      </c>
      <c r="AE14" s="44">
        <v>0.2</v>
      </c>
      <c r="AF14" s="44"/>
    </row>
    <row r="15" spans="1:32">
      <c r="A15" s="3"/>
      <c r="B15" s="3"/>
      <c r="C15" s="3"/>
      <c r="D15" s="3"/>
      <c r="E15" s="3" t="s">
        <v>133</v>
      </c>
      <c r="F15" s="3"/>
      <c r="G15" s="3"/>
      <c r="H15" s="3"/>
      <c r="I15" s="3"/>
      <c r="J15" s="3"/>
      <c r="K15" s="3"/>
      <c r="L15" s="3"/>
      <c r="M15" s="3"/>
      <c r="N15" s="3"/>
      <c r="O15" s="3"/>
      <c r="P15" s="3"/>
      <c r="Q15" s="3"/>
      <c r="R15" s="3"/>
      <c r="S15" s="3"/>
      <c r="T15" s="3"/>
      <c r="U15" s="3"/>
      <c r="V15" s="32"/>
      <c r="W15" s="32"/>
      <c r="X15" s="32"/>
      <c r="Y15" s="32"/>
      <c r="Z15" s="32"/>
      <c r="AA15" s="34">
        <v>10</v>
      </c>
      <c r="AB15" s="44">
        <v>-4</v>
      </c>
      <c r="AC15" s="34">
        <v>3</v>
      </c>
      <c r="AD15" s="44">
        <v>6</v>
      </c>
      <c r="AE15" s="44">
        <v>-0.1</v>
      </c>
      <c r="AF15" s="44"/>
    </row>
    <row r="16" spans="1:32">
      <c r="A16" s="3"/>
      <c r="B16" s="3"/>
      <c r="C16" s="3"/>
      <c r="D16" s="3"/>
      <c r="E16" s="3" t="s">
        <v>134</v>
      </c>
      <c r="F16" s="3"/>
      <c r="G16" s="3"/>
      <c r="H16" s="3"/>
      <c r="I16" s="3"/>
      <c r="J16" s="3"/>
      <c r="K16" s="3"/>
      <c r="L16" s="3"/>
      <c r="M16" s="3"/>
      <c r="N16" s="3"/>
      <c r="O16" s="3"/>
      <c r="P16" s="3"/>
      <c r="Q16" s="3"/>
      <c r="R16" s="3"/>
      <c r="S16" s="3"/>
      <c r="T16" s="3"/>
      <c r="U16" s="3"/>
      <c r="V16" s="3"/>
      <c r="W16" s="3"/>
      <c r="X16" s="3"/>
      <c r="Y16" s="32"/>
      <c r="Z16" s="32"/>
      <c r="AA16" s="34">
        <v>11</v>
      </c>
      <c r="AB16" s="44">
        <v>-5</v>
      </c>
      <c r="AC16" s="34">
        <v>4</v>
      </c>
      <c r="AD16" s="44">
        <v>-2</v>
      </c>
      <c r="AE16" s="44">
        <v>-0.5</v>
      </c>
      <c r="AF16" s="44"/>
    </row>
    <row r="17" spans="1:32">
      <c r="A17" s="3"/>
      <c r="B17" s="3"/>
      <c r="C17" s="3"/>
      <c r="D17" s="3"/>
      <c r="E17" s="3" t="s">
        <v>130</v>
      </c>
      <c r="F17" s="3"/>
      <c r="G17" s="3"/>
      <c r="H17" s="3"/>
      <c r="I17" s="3"/>
      <c r="J17" s="3"/>
      <c r="K17" s="3"/>
      <c r="L17" s="3"/>
      <c r="M17" s="3"/>
      <c r="N17" s="3"/>
      <c r="O17" s="3"/>
      <c r="P17" s="3"/>
      <c r="Q17" s="3"/>
      <c r="R17" s="3"/>
      <c r="S17" s="3"/>
      <c r="T17" s="3"/>
      <c r="U17" s="3"/>
      <c r="V17" s="3"/>
      <c r="W17" s="3"/>
      <c r="X17" s="3"/>
      <c r="Y17" s="32"/>
      <c r="Z17" s="32"/>
      <c r="AA17" s="34">
        <v>12</v>
      </c>
      <c r="AB17" s="44">
        <v>-3</v>
      </c>
      <c r="AC17" s="34">
        <v>5</v>
      </c>
      <c r="AD17" s="44">
        <v>-4</v>
      </c>
      <c r="AE17" s="44">
        <v>0.4</v>
      </c>
      <c r="AF17" s="44"/>
    </row>
    <row r="18" spans="1:32">
      <c r="A18" s="3"/>
      <c r="B18" s="3"/>
      <c r="C18" s="3"/>
      <c r="D18" s="3"/>
      <c r="E18" s="3"/>
      <c r="F18" s="3"/>
      <c r="G18" s="3"/>
      <c r="H18" s="3"/>
      <c r="I18" s="3"/>
      <c r="J18" s="3"/>
      <c r="K18" s="3"/>
      <c r="L18" s="3"/>
      <c r="M18" s="3"/>
      <c r="N18" s="3"/>
      <c r="O18" s="3"/>
      <c r="P18" s="3"/>
      <c r="Q18" s="3"/>
      <c r="R18" s="3"/>
      <c r="S18" s="3"/>
      <c r="T18" s="3"/>
      <c r="U18" s="3"/>
      <c r="V18" s="3"/>
      <c r="W18" s="3"/>
      <c r="X18" s="3"/>
      <c r="Y18" s="32"/>
      <c r="Z18" s="32"/>
      <c r="AA18" s="34">
        <v>13</v>
      </c>
      <c r="AB18" s="44">
        <v>-4</v>
      </c>
      <c r="AC18" s="34">
        <v>1</v>
      </c>
      <c r="AD18" s="44">
        <v>-5</v>
      </c>
      <c r="AE18" s="44">
        <v>-0.3</v>
      </c>
      <c r="AF18" s="44"/>
    </row>
    <row r="19" spans="1:32" ht="15">
      <c r="A19" s="85" t="s">
        <v>39</v>
      </c>
      <c r="B19" s="70">
        <v>3</v>
      </c>
      <c r="C19" s="80">
        <f>MOD(B19,6)</f>
        <v>3</v>
      </c>
      <c r="D19" s="80">
        <f>MOD(B19,35)</f>
        <v>3</v>
      </c>
      <c r="E19" s="3"/>
      <c r="F19" s="3"/>
      <c r="G19" s="3"/>
      <c r="H19" s="3"/>
      <c r="I19" s="3"/>
      <c r="J19" s="3"/>
      <c r="K19" s="3"/>
      <c r="L19" s="3"/>
      <c r="M19" s="3"/>
      <c r="N19" s="3"/>
      <c r="O19" s="3"/>
      <c r="P19" s="3"/>
      <c r="Q19" s="3"/>
      <c r="R19" s="3"/>
      <c r="S19" s="3"/>
      <c r="T19" s="3"/>
      <c r="U19" s="3"/>
      <c r="V19" s="3"/>
      <c r="W19" s="3"/>
      <c r="X19" s="3"/>
      <c r="Y19" s="32"/>
      <c r="Z19" s="32"/>
      <c r="AA19" s="34">
        <v>14</v>
      </c>
      <c r="AB19" s="44">
        <v>-5</v>
      </c>
      <c r="AC19" s="34">
        <v>2</v>
      </c>
      <c r="AD19" s="44">
        <v>4</v>
      </c>
      <c r="AE19" s="44">
        <v>0.2</v>
      </c>
      <c r="AF19" s="44"/>
    </row>
    <row r="20" spans="1:32">
      <c r="A20" s="3"/>
      <c r="B20" s="3"/>
      <c r="C20" s="3"/>
      <c r="D20" s="3"/>
      <c r="E20" s="3"/>
      <c r="F20" s="3"/>
      <c r="G20" s="3"/>
      <c r="H20" s="3"/>
      <c r="I20" s="3"/>
      <c r="J20" s="3"/>
      <c r="K20" s="3"/>
      <c r="L20" s="3"/>
      <c r="M20" s="3"/>
      <c r="N20" s="3"/>
      <c r="O20" s="3"/>
      <c r="P20" s="3"/>
      <c r="Q20" s="3"/>
      <c r="R20" s="3"/>
      <c r="S20" s="3"/>
      <c r="T20" s="3"/>
      <c r="U20" s="3"/>
      <c r="V20" s="3"/>
      <c r="W20" s="3"/>
      <c r="X20" s="3"/>
      <c r="Y20" s="32"/>
      <c r="Z20" s="32"/>
      <c r="AA20" s="34">
        <v>15</v>
      </c>
      <c r="AB20" s="44">
        <v>-3</v>
      </c>
      <c r="AC20" s="34">
        <v>1</v>
      </c>
      <c r="AD20" s="44">
        <v>2</v>
      </c>
      <c r="AE20" s="44">
        <v>-0.1</v>
      </c>
      <c r="AF20" s="44"/>
    </row>
    <row r="21" spans="1:32" ht="18">
      <c r="A21" s="3"/>
      <c r="B21" s="3"/>
      <c r="C21" s="81" t="s">
        <v>121</v>
      </c>
      <c r="D21" s="3"/>
      <c r="E21" s="3"/>
      <c r="F21" s="3"/>
      <c r="G21" s="3"/>
      <c r="H21" s="3"/>
      <c r="I21" s="3"/>
      <c r="J21" s="3"/>
      <c r="K21" s="3"/>
      <c r="L21" s="46"/>
      <c r="M21" s="46"/>
      <c r="N21" s="46"/>
      <c r="O21" s="46"/>
      <c r="P21" s="46"/>
      <c r="Q21" s="95"/>
      <c r="R21" s="90" t="str">
        <f>IF($H$1=852456,S21,"")</f>
        <v/>
      </c>
      <c r="S21" s="94" t="str">
        <f>IF(C19=0,"e",IF(C19=1,"c",IF(C19=2,"d",IF(C19=3,"f",IF(C19=4,"a",IF(C19=5,"b","?"))))))</f>
        <v>f</v>
      </c>
      <c r="T21" s="46"/>
      <c r="U21" s="32"/>
      <c r="V21" s="32"/>
      <c r="W21" s="32"/>
      <c r="X21" s="32"/>
      <c r="Y21" s="32"/>
      <c r="Z21" s="32"/>
      <c r="AA21" s="34">
        <v>16</v>
      </c>
      <c r="AB21" s="44">
        <v>-3</v>
      </c>
      <c r="AC21" s="34">
        <v>2</v>
      </c>
      <c r="AD21" s="44">
        <v>6</v>
      </c>
      <c r="AE21" s="44">
        <v>-0.5</v>
      </c>
      <c r="AF21" s="44"/>
    </row>
    <row r="22" spans="1:32" ht="15">
      <c r="A22" s="3"/>
      <c r="B22" s="3"/>
      <c r="D22" s="3"/>
      <c r="E22" s="3"/>
      <c r="F22" s="3"/>
      <c r="G22" s="3"/>
      <c r="H22" s="3"/>
      <c r="I22" s="3"/>
      <c r="J22" s="3"/>
      <c r="K22" s="3"/>
      <c r="L22" s="46"/>
      <c r="M22" s="46"/>
      <c r="N22" s="46"/>
      <c r="O22" s="46"/>
      <c r="P22" s="46"/>
      <c r="Q22" s="46"/>
      <c r="R22" s="46"/>
      <c r="S22" s="46"/>
      <c r="T22" s="46"/>
      <c r="U22" s="32"/>
      <c r="V22" s="32"/>
      <c r="W22" s="32"/>
      <c r="X22" s="32"/>
      <c r="Y22" s="32"/>
      <c r="Z22" s="32"/>
      <c r="AA22" s="34">
        <v>17</v>
      </c>
      <c r="AB22" s="44">
        <v>-4</v>
      </c>
      <c r="AC22" s="34">
        <v>1</v>
      </c>
      <c r="AD22" s="44">
        <v>7</v>
      </c>
      <c r="AE22" s="44">
        <v>0.4</v>
      </c>
      <c r="AF22" s="44"/>
    </row>
    <row r="23" spans="1:32" ht="21">
      <c r="A23" s="3"/>
      <c r="B23" s="3"/>
      <c r="C23" s="3"/>
      <c r="D23" s="3"/>
      <c r="E23" s="88">
        <f>-R5</f>
        <v>3</v>
      </c>
      <c r="F23" s="5" t="s">
        <v>91</v>
      </c>
      <c r="G23" s="88">
        <f>R7</f>
        <v>-7</v>
      </c>
      <c r="H23" s="81" t="s">
        <v>9</v>
      </c>
      <c r="I23" s="3"/>
      <c r="J23" s="3"/>
      <c r="K23" s="3"/>
      <c r="L23" s="3"/>
      <c r="M23" s="3"/>
      <c r="N23" s="81" t="s">
        <v>91</v>
      </c>
      <c r="O23" s="88">
        <f>R6</f>
        <v>1</v>
      </c>
      <c r="P23" s="81" t="s">
        <v>92</v>
      </c>
      <c r="Q23" s="81"/>
      <c r="R23" s="3"/>
      <c r="S23" s="3"/>
      <c r="T23" s="81" t="s">
        <v>109</v>
      </c>
      <c r="U23" s="88">
        <f>R7</f>
        <v>-7</v>
      </c>
      <c r="V23" s="81"/>
      <c r="W23" s="32"/>
      <c r="X23" s="32"/>
      <c r="Y23" s="32"/>
      <c r="Z23" s="32"/>
      <c r="AA23" s="34">
        <v>18</v>
      </c>
      <c r="AB23" s="44">
        <v>-5</v>
      </c>
      <c r="AC23" s="34">
        <v>2</v>
      </c>
      <c r="AD23" s="44">
        <v>3</v>
      </c>
      <c r="AE23" s="44">
        <v>-0.3</v>
      </c>
      <c r="AF23" s="44"/>
    </row>
    <row r="24" spans="1:32" ht="18">
      <c r="A24" s="3"/>
      <c r="B24" s="3"/>
      <c r="C24" s="3"/>
      <c r="D24" s="4" t="s">
        <v>101</v>
      </c>
      <c r="E24" s="3"/>
      <c r="F24" s="3"/>
      <c r="G24" s="3"/>
      <c r="H24" s="89" t="s">
        <v>5</v>
      </c>
      <c r="I24" s="88">
        <f>R6</f>
        <v>1</v>
      </c>
      <c r="J24" s="3"/>
      <c r="K24" s="3"/>
      <c r="L24" s="3"/>
      <c r="M24" s="4" t="s">
        <v>102</v>
      </c>
      <c r="N24" s="3"/>
      <c r="O24" s="3"/>
      <c r="P24" s="3"/>
      <c r="Q24" s="3"/>
      <c r="R24" s="3"/>
      <c r="S24" s="4" t="s">
        <v>105</v>
      </c>
      <c r="T24" s="3"/>
      <c r="U24" s="3"/>
      <c r="V24" s="3"/>
      <c r="W24" s="32"/>
      <c r="X24" s="32"/>
      <c r="Y24" s="32"/>
      <c r="Z24" s="32"/>
      <c r="AA24" s="34">
        <v>19</v>
      </c>
      <c r="AB24" s="44">
        <v>-3</v>
      </c>
      <c r="AC24" s="34">
        <v>1</v>
      </c>
      <c r="AD24" s="44">
        <v>4</v>
      </c>
      <c r="AE24" s="44">
        <v>0.2</v>
      </c>
      <c r="AF24" s="44"/>
    </row>
    <row r="25" spans="1:32" ht="21">
      <c r="A25" s="46"/>
      <c r="B25" s="46"/>
      <c r="C25" s="3"/>
      <c r="D25" s="3"/>
      <c r="E25" s="81" t="s">
        <v>91</v>
      </c>
      <c r="F25" s="88">
        <f>R6</f>
        <v>1</v>
      </c>
      <c r="G25" s="81" t="s">
        <v>92</v>
      </c>
      <c r="H25" s="3"/>
      <c r="I25" s="3"/>
      <c r="K25" s="3"/>
      <c r="L25" s="3"/>
      <c r="M25" s="3"/>
      <c r="N25" s="81" t="s">
        <v>91</v>
      </c>
      <c r="O25" s="88">
        <f>R6</f>
        <v>1</v>
      </c>
      <c r="P25" s="81" t="s">
        <v>9</v>
      </c>
      <c r="Q25" s="81"/>
      <c r="R25" s="3"/>
      <c r="S25" s="3"/>
      <c r="T25" s="81" t="s">
        <v>107</v>
      </c>
      <c r="U25" s="88">
        <f>R7^2</f>
        <v>49</v>
      </c>
      <c r="V25" s="81"/>
      <c r="W25" s="32"/>
      <c r="X25" s="32"/>
      <c r="Y25" s="32"/>
      <c r="Z25" s="32"/>
      <c r="AA25" s="34">
        <v>20</v>
      </c>
      <c r="AB25" s="44">
        <v>-4</v>
      </c>
      <c r="AC25" s="34">
        <v>2</v>
      </c>
      <c r="AD25" s="44">
        <v>-3</v>
      </c>
      <c r="AE25" s="44">
        <v>-0.1</v>
      </c>
      <c r="AF25" s="44"/>
    </row>
    <row r="26" spans="1:32" ht="18">
      <c r="A26" s="46"/>
      <c r="B26" s="46"/>
      <c r="C26" s="3"/>
      <c r="D26" s="3"/>
      <c r="E26" s="3"/>
      <c r="F26" s="44"/>
      <c r="G26" s="86"/>
      <c r="H26" s="34"/>
      <c r="I26" s="44"/>
      <c r="J26" s="34"/>
      <c r="K26" s="34"/>
      <c r="L26" s="34"/>
      <c r="M26" s="34"/>
      <c r="N26" s="34"/>
      <c r="O26" s="44"/>
      <c r="P26" s="34"/>
      <c r="Q26" s="34"/>
      <c r="R26" s="44"/>
      <c r="S26" s="33"/>
      <c r="T26" s="3"/>
      <c r="U26" s="3"/>
      <c r="V26" s="32"/>
      <c r="W26" s="32"/>
      <c r="X26" s="32"/>
      <c r="Y26" s="32"/>
      <c r="Z26" s="32"/>
      <c r="AA26" s="34">
        <v>21</v>
      </c>
      <c r="AB26" s="44">
        <v>-5</v>
      </c>
      <c r="AC26" s="34">
        <v>1</v>
      </c>
      <c r="AD26" s="44">
        <v>-2</v>
      </c>
      <c r="AE26" s="44">
        <v>-0.5</v>
      </c>
      <c r="AF26" s="44"/>
    </row>
    <row r="27" spans="1:32" ht="21">
      <c r="A27" s="46"/>
      <c r="B27" s="46"/>
      <c r="C27" s="3"/>
      <c r="D27" s="3"/>
      <c r="E27" s="88">
        <f>R6</f>
        <v>1</v>
      </c>
      <c r="F27" s="5" t="s">
        <v>106</v>
      </c>
      <c r="G27" s="88">
        <f>R6*2</f>
        <v>2</v>
      </c>
      <c r="H27" s="81" t="s">
        <v>111</v>
      </c>
      <c r="I27" s="88">
        <f>R6^2</f>
        <v>1</v>
      </c>
      <c r="J27" s="7" t="s">
        <v>9</v>
      </c>
      <c r="K27" s="3"/>
      <c r="L27" s="3"/>
      <c r="M27" s="3"/>
      <c r="N27" s="81" t="s">
        <v>91</v>
      </c>
      <c r="O27" s="88">
        <f>R6</f>
        <v>1</v>
      </c>
      <c r="P27" s="81" t="s">
        <v>9</v>
      </c>
      <c r="Q27" s="88">
        <f>R5*2</f>
        <v>-6</v>
      </c>
      <c r="R27" s="3"/>
      <c r="S27" s="3"/>
      <c r="T27" s="81" t="s">
        <v>107</v>
      </c>
      <c r="U27" s="88">
        <f>R6^2</f>
        <v>1</v>
      </c>
      <c r="V27" s="81"/>
      <c r="W27" s="32"/>
      <c r="X27" s="32"/>
      <c r="Z27" s="32"/>
      <c r="AA27" s="34">
        <v>22</v>
      </c>
      <c r="AB27" s="44">
        <v>-3</v>
      </c>
      <c r="AC27" s="34">
        <v>2</v>
      </c>
      <c r="AD27" s="44">
        <v>4</v>
      </c>
      <c r="AE27" s="44">
        <v>0.4</v>
      </c>
      <c r="AF27" s="44"/>
    </row>
    <row r="28" spans="1:32" ht="18">
      <c r="A28" s="46"/>
      <c r="B28" s="46"/>
      <c r="C28" s="3"/>
      <c r="D28" s="4" t="s">
        <v>110</v>
      </c>
      <c r="E28" s="3"/>
      <c r="F28" s="3"/>
      <c r="G28" s="3"/>
      <c r="H28" s="3"/>
      <c r="I28" s="3"/>
      <c r="J28" s="3"/>
      <c r="K28" s="3"/>
      <c r="L28" s="3"/>
      <c r="M28" s="4" t="s">
        <v>114</v>
      </c>
      <c r="N28" s="3"/>
      <c r="O28" s="3"/>
      <c r="P28" s="3"/>
      <c r="Q28" s="3"/>
      <c r="R28" s="3"/>
      <c r="S28" s="4" t="s">
        <v>116</v>
      </c>
      <c r="T28" s="3"/>
      <c r="U28" s="3"/>
      <c r="V28" s="3"/>
      <c r="W28" s="32"/>
      <c r="X28" s="32"/>
      <c r="Y28" s="32"/>
      <c r="Z28" s="32"/>
      <c r="AA28" s="34">
        <v>23</v>
      </c>
      <c r="AB28" s="44">
        <v>-4</v>
      </c>
      <c r="AC28" s="34">
        <v>1</v>
      </c>
      <c r="AD28" s="44">
        <v>5</v>
      </c>
      <c r="AE28" s="44">
        <v>-0.3</v>
      </c>
      <c r="AF28" s="44"/>
    </row>
    <row r="29" spans="1:32" ht="21">
      <c r="A29" s="3"/>
      <c r="B29" s="3"/>
      <c r="C29" s="3"/>
      <c r="D29" s="3"/>
      <c r="E29" s="81" t="s">
        <v>91</v>
      </c>
      <c r="F29" s="88">
        <f>R6</f>
        <v>1</v>
      </c>
      <c r="G29" s="81" t="s">
        <v>92</v>
      </c>
      <c r="H29" s="3"/>
      <c r="I29" s="3"/>
      <c r="K29" s="3"/>
      <c r="L29" s="3"/>
      <c r="M29" s="3"/>
      <c r="N29" s="81" t="s">
        <v>91</v>
      </c>
      <c r="O29" s="88">
        <f>R6</f>
        <v>1</v>
      </c>
      <c r="P29" s="81" t="s">
        <v>113</v>
      </c>
      <c r="Q29" s="88">
        <f>R6</f>
        <v>1</v>
      </c>
      <c r="R29" s="3"/>
      <c r="S29" s="3"/>
      <c r="T29" s="5" t="s">
        <v>124</v>
      </c>
      <c r="U29" s="88">
        <f>-(R6+R7)</f>
        <v>6</v>
      </c>
      <c r="V29" s="81" t="s">
        <v>111</v>
      </c>
      <c r="W29" s="88">
        <f>R6*R7</f>
        <v>-7</v>
      </c>
      <c r="X29" s="7"/>
      <c r="Y29" s="32"/>
      <c r="Z29" s="32"/>
      <c r="AA29" s="34">
        <v>24</v>
      </c>
      <c r="AB29" s="44">
        <v>-5</v>
      </c>
      <c r="AC29" s="34">
        <v>2</v>
      </c>
      <c r="AD29" s="44">
        <v>3</v>
      </c>
      <c r="AE29" s="44">
        <v>0.2</v>
      </c>
      <c r="AF29" s="44"/>
    </row>
    <row r="30" spans="1:32">
      <c r="A30" s="3"/>
      <c r="B30" s="3"/>
      <c r="C30" s="3"/>
      <c r="D30" s="3"/>
      <c r="E30" s="3"/>
      <c r="F30" s="3"/>
      <c r="G30" s="3"/>
      <c r="H30" s="3"/>
      <c r="I30" s="3"/>
      <c r="J30" s="3"/>
      <c r="K30" s="3"/>
      <c r="L30" s="3"/>
      <c r="M30" s="3"/>
      <c r="N30" s="3"/>
      <c r="O30" s="3"/>
      <c r="P30" s="3"/>
      <c r="Q30" s="3"/>
      <c r="R30" s="3"/>
      <c r="S30" s="3"/>
      <c r="T30" s="3"/>
      <c r="U30" s="3"/>
      <c r="V30" s="3"/>
      <c r="W30" s="3"/>
      <c r="X30" s="3"/>
      <c r="Y30" s="32"/>
      <c r="Z30" s="32"/>
      <c r="AA30" s="34">
        <v>25</v>
      </c>
      <c r="AB30" s="44">
        <v>-3</v>
      </c>
      <c r="AC30" s="34">
        <v>1</v>
      </c>
      <c r="AD30" s="44">
        <v>7</v>
      </c>
      <c r="AE30" s="44">
        <v>-0.1</v>
      </c>
      <c r="AF30" s="44"/>
    </row>
    <row r="31" spans="1:32">
      <c r="A31" s="3"/>
      <c r="B31" s="3"/>
      <c r="C31" s="3"/>
      <c r="D31" s="3"/>
      <c r="E31" s="3"/>
      <c r="F31" s="3"/>
      <c r="G31" s="3"/>
      <c r="H31" s="3"/>
      <c r="I31" s="3"/>
      <c r="J31" s="3"/>
      <c r="K31" s="3"/>
      <c r="L31" s="3"/>
      <c r="M31" s="3"/>
      <c r="N31" s="3"/>
      <c r="O31" s="3"/>
      <c r="P31" s="3"/>
      <c r="Q31" s="3"/>
      <c r="R31" s="3"/>
      <c r="S31" s="3"/>
      <c r="T31" s="3"/>
      <c r="U31" s="3"/>
      <c r="V31" s="3"/>
      <c r="W31" s="3"/>
      <c r="X31" s="3"/>
      <c r="Y31" s="32"/>
      <c r="Z31" s="32"/>
      <c r="AA31" s="34">
        <v>26</v>
      </c>
      <c r="AB31" s="44">
        <v>-4</v>
      </c>
      <c r="AC31" s="34">
        <v>2</v>
      </c>
      <c r="AD31" s="44">
        <v>3</v>
      </c>
      <c r="AE31" s="44">
        <v>-0.5</v>
      </c>
      <c r="AF31" s="44"/>
    </row>
    <row r="32" spans="1:32">
      <c r="A32" s="3"/>
      <c r="B32" s="3"/>
      <c r="C32" s="3"/>
      <c r="D32" s="3"/>
      <c r="E32" s="3"/>
      <c r="F32" s="3"/>
      <c r="G32" s="3"/>
      <c r="H32" s="3"/>
      <c r="I32" s="3"/>
      <c r="J32" s="3"/>
      <c r="K32" s="3"/>
      <c r="L32" s="3"/>
      <c r="M32" s="3"/>
      <c r="N32" s="3"/>
      <c r="O32" s="3"/>
      <c r="P32" s="3"/>
      <c r="Q32" s="3"/>
      <c r="R32" s="3"/>
      <c r="S32" s="3"/>
      <c r="T32" s="3"/>
      <c r="U32" s="3"/>
      <c r="V32" s="3"/>
      <c r="W32" s="3"/>
      <c r="X32" s="3"/>
      <c r="Y32" s="32"/>
      <c r="Z32" s="32"/>
      <c r="AA32" s="34">
        <v>27</v>
      </c>
      <c r="AB32" s="44">
        <v>-5</v>
      </c>
      <c r="AC32" s="34">
        <v>1</v>
      </c>
      <c r="AD32" s="44">
        <v>4</v>
      </c>
      <c r="AE32" s="44">
        <v>0.4</v>
      </c>
      <c r="AF32" s="44"/>
    </row>
    <row r="33" spans="1:32">
      <c r="A33" s="3"/>
      <c r="B33" s="3"/>
      <c r="C33" s="3"/>
      <c r="D33" s="3"/>
      <c r="E33" s="3"/>
      <c r="F33" s="3"/>
      <c r="G33" s="3"/>
      <c r="H33" s="3"/>
      <c r="I33" s="3"/>
      <c r="J33" s="3"/>
      <c r="K33" s="3"/>
      <c r="L33" s="3"/>
      <c r="M33" s="3"/>
      <c r="N33" s="3"/>
      <c r="O33" s="3"/>
      <c r="P33" s="3"/>
      <c r="Q33" s="3"/>
      <c r="R33" s="3"/>
      <c r="S33" s="3"/>
      <c r="T33" s="3"/>
      <c r="U33" s="3"/>
      <c r="V33" s="3"/>
      <c r="W33" s="32"/>
      <c r="X33" s="32"/>
      <c r="Y33" s="32"/>
      <c r="Z33" s="32"/>
      <c r="AA33" s="34">
        <v>28</v>
      </c>
      <c r="AB33" s="44">
        <v>-3</v>
      </c>
      <c r="AC33" s="34">
        <v>2</v>
      </c>
      <c r="AD33" s="44">
        <v>5</v>
      </c>
      <c r="AE33" s="44">
        <v>-0.3</v>
      </c>
      <c r="AF33" s="44"/>
    </row>
    <row r="34" spans="1:32">
      <c r="A34" s="3"/>
      <c r="B34" s="3"/>
      <c r="C34" s="3"/>
      <c r="D34" s="3"/>
      <c r="E34" s="3"/>
      <c r="F34" s="33"/>
      <c r="G34" s="3"/>
      <c r="H34" s="3"/>
      <c r="I34" s="33"/>
      <c r="J34" s="3"/>
      <c r="K34" s="3"/>
      <c r="L34" s="3"/>
      <c r="M34" s="3"/>
      <c r="N34" s="3"/>
      <c r="O34" s="33"/>
      <c r="P34" s="3"/>
      <c r="Q34" s="3"/>
      <c r="R34" s="33"/>
      <c r="S34" s="3"/>
      <c r="T34" s="3"/>
      <c r="U34" s="3"/>
      <c r="V34" s="32"/>
      <c r="W34" s="32"/>
      <c r="X34" s="32"/>
      <c r="Y34" s="32"/>
      <c r="Z34" s="32"/>
      <c r="AA34" s="34">
        <v>29</v>
      </c>
      <c r="AB34" s="44">
        <v>-4</v>
      </c>
      <c r="AC34" s="34">
        <v>1</v>
      </c>
      <c r="AD34" s="44">
        <v>8</v>
      </c>
      <c r="AE34" s="44">
        <v>0.2</v>
      </c>
      <c r="AF34" s="44"/>
    </row>
    <row r="35" spans="1:32">
      <c r="A35" s="3"/>
      <c r="B35" s="3"/>
      <c r="C35" s="3"/>
      <c r="D35" s="3"/>
      <c r="E35" s="34"/>
      <c r="F35" s="44"/>
      <c r="G35" s="34"/>
      <c r="H35" s="34"/>
      <c r="I35" s="44"/>
      <c r="J35" s="34"/>
      <c r="K35" s="34"/>
      <c r="L35" s="34"/>
      <c r="M35" s="34"/>
      <c r="N35" s="34"/>
      <c r="O35" s="44"/>
      <c r="P35" s="34"/>
      <c r="Q35" s="34"/>
      <c r="R35" s="44"/>
      <c r="S35" s="34"/>
      <c r="T35" s="3"/>
      <c r="U35" s="3"/>
      <c r="V35" s="32"/>
      <c r="W35" s="32"/>
      <c r="X35" s="32"/>
      <c r="Y35" s="32"/>
      <c r="Z35" s="32"/>
      <c r="AA35" s="34">
        <v>30</v>
      </c>
      <c r="AB35" s="44">
        <v>-5</v>
      </c>
      <c r="AC35" s="34">
        <v>2</v>
      </c>
      <c r="AD35" s="44">
        <v>6</v>
      </c>
      <c r="AE35" s="44">
        <v>-0.1</v>
      </c>
      <c r="AF35" s="44"/>
    </row>
    <row r="36" spans="1:32">
      <c r="A36" s="3"/>
      <c r="B36" s="3"/>
      <c r="C36" s="3"/>
      <c r="D36" s="3"/>
      <c r="E36" s="3"/>
      <c r="F36" s="33"/>
      <c r="G36" s="3"/>
      <c r="H36" s="3"/>
      <c r="I36" s="33"/>
      <c r="J36" s="3"/>
      <c r="K36" s="3"/>
      <c r="L36" s="3"/>
      <c r="M36" s="3"/>
      <c r="N36" s="3"/>
      <c r="O36" s="33"/>
      <c r="P36" s="3"/>
      <c r="Q36" s="3"/>
      <c r="R36" s="33"/>
      <c r="S36" s="3"/>
      <c r="T36" s="3"/>
      <c r="U36" s="3"/>
      <c r="V36" s="32"/>
      <c r="W36" s="32"/>
      <c r="X36" s="32"/>
      <c r="Y36" s="32"/>
      <c r="Z36" s="32"/>
      <c r="AA36" s="34">
        <v>31</v>
      </c>
      <c r="AB36" s="44">
        <v>-3</v>
      </c>
      <c r="AC36" s="34">
        <v>1</v>
      </c>
      <c r="AD36" s="44">
        <v>-2</v>
      </c>
      <c r="AE36" s="44">
        <v>-0.5</v>
      </c>
      <c r="AF36" s="44"/>
    </row>
    <row r="37" spans="1:32">
      <c r="A37" s="3"/>
      <c r="B37" s="3"/>
      <c r="C37" s="3"/>
      <c r="D37" s="3"/>
      <c r="E37" s="3"/>
      <c r="F37" s="44"/>
      <c r="G37" s="34"/>
      <c r="H37" s="34"/>
      <c r="I37" s="44">
        <f>IF($C$19=3,R6,9999)</f>
        <v>1</v>
      </c>
      <c r="J37" s="34"/>
      <c r="K37" s="34"/>
      <c r="L37" s="34"/>
      <c r="M37" s="34"/>
      <c r="N37" s="34"/>
      <c r="O37" s="44"/>
      <c r="P37" s="34"/>
      <c r="Q37" s="34"/>
      <c r="R37" s="44"/>
      <c r="S37" s="3"/>
      <c r="T37" s="3"/>
      <c r="U37" s="3"/>
      <c r="V37" s="32"/>
      <c r="W37" s="32"/>
      <c r="X37" s="32"/>
      <c r="Y37" s="32"/>
      <c r="Z37" s="32"/>
      <c r="AA37" s="34">
        <v>32</v>
      </c>
      <c r="AB37" s="44">
        <v>-4</v>
      </c>
      <c r="AC37" s="34">
        <v>2</v>
      </c>
      <c r="AD37" s="44">
        <v>6</v>
      </c>
      <c r="AE37" s="44">
        <v>0.4</v>
      </c>
      <c r="AF37" s="44"/>
    </row>
    <row r="38" spans="1:32">
      <c r="A38" s="3"/>
      <c r="B38" s="3"/>
      <c r="C38" s="3"/>
      <c r="D38" s="3"/>
      <c r="E38" s="3"/>
      <c r="F38" s="3"/>
      <c r="G38" s="3"/>
      <c r="H38" s="3"/>
      <c r="I38" s="3"/>
      <c r="J38" s="3"/>
      <c r="K38" s="3"/>
      <c r="L38" s="3"/>
      <c r="M38" s="3"/>
      <c r="N38" s="3"/>
      <c r="O38" s="3"/>
      <c r="P38" s="3"/>
      <c r="Q38" s="3"/>
      <c r="R38" s="3"/>
      <c r="S38" s="3"/>
      <c r="T38" s="3"/>
      <c r="U38" s="3"/>
      <c r="V38" s="32"/>
      <c r="W38" s="32"/>
      <c r="X38" s="32"/>
      <c r="Y38" s="32"/>
      <c r="Z38" s="32"/>
      <c r="AA38" s="34">
        <v>33</v>
      </c>
      <c r="AB38" s="44">
        <v>-5</v>
      </c>
      <c r="AC38" s="34">
        <v>1</v>
      </c>
      <c r="AD38" s="44">
        <v>3</v>
      </c>
      <c r="AE38" s="44">
        <v>-0.3</v>
      </c>
      <c r="AF38" s="44"/>
    </row>
    <row r="39" spans="1:32">
      <c r="A39" s="3"/>
      <c r="B39" s="3"/>
      <c r="C39" s="3"/>
      <c r="D39" s="3"/>
      <c r="E39" s="3"/>
      <c r="F39" s="3"/>
      <c r="G39" s="3"/>
      <c r="H39" s="3"/>
      <c r="I39" s="3"/>
      <c r="J39" s="3"/>
      <c r="K39" s="3"/>
      <c r="L39" s="3"/>
      <c r="M39" s="3"/>
      <c r="N39" s="3"/>
      <c r="O39" s="3"/>
      <c r="P39" s="3"/>
      <c r="Q39" s="3"/>
      <c r="R39" s="3"/>
      <c r="S39" s="3"/>
      <c r="T39" s="3"/>
      <c r="U39" s="3"/>
      <c r="V39" s="32"/>
      <c r="W39" s="32"/>
      <c r="X39" s="32"/>
      <c r="Y39" s="32"/>
      <c r="Z39" s="32"/>
      <c r="AA39" s="34">
        <v>34</v>
      </c>
      <c r="AB39" s="44">
        <v>-3</v>
      </c>
      <c r="AC39" s="34">
        <v>2</v>
      </c>
      <c r="AD39" s="44">
        <v>5</v>
      </c>
      <c r="AE39" s="44">
        <v>0.2</v>
      </c>
      <c r="AF39" s="44"/>
    </row>
    <row r="40" spans="1:32">
      <c r="A40" s="3"/>
      <c r="B40" s="3"/>
      <c r="C40" s="3"/>
      <c r="D40" s="3"/>
      <c r="E40" s="3"/>
      <c r="F40" s="3"/>
      <c r="G40" s="3"/>
      <c r="H40" s="3"/>
      <c r="I40" s="3"/>
      <c r="J40" s="3"/>
      <c r="K40" s="3"/>
      <c r="L40" s="3"/>
      <c r="M40" s="3"/>
      <c r="N40" s="3"/>
      <c r="O40" s="3"/>
      <c r="P40" s="3"/>
      <c r="Q40" s="3"/>
      <c r="R40" s="3"/>
      <c r="S40" s="3"/>
      <c r="T40" s="3"/>
      <c r="U40" s="3"/>
      <c r="V40" s="32"/>
      <c r="W40" s="32"/>
      <c r="X40" s="32"/>
      <c r="Y40" s="32"/>
      <c r="Z40" s="32"/>
      <c r="AA40" s="34">
        <v>35</v>
      </c>
      <c r="AB40" s="44">
        <v>-4</v>
      </c>
      <c r="AC40" s="34">
        <v>1</v>
      </c>
      <c r="AD40" s="44">
        <v>7</v>
      </c>
      <c r="AE40" s="44">
        <v>-0.1</v>
      </c>
      <c r="AF40" s="44"/>
    </row>
    <row r="41" spans="1:32">
      <c r="A41" s="3"/>
      <c r="B41" s="3"/>
      <c r="C41" s="3"/>
      <c r="D41" s="3"/>
      <c r="E41" s="3"/>
      <c r="F41" s="3"/>
      <c r="G41" s="3"/>
      <c r="H41" s="3"/>
      <c r="I41" s="3"/>
      <c r="J41" s="3"/>
      <c r="K41" s="3"/>
      <c r="L41" s="3"/>
      <c r="M41" s="3"/>
      <c r="N41" s="3"/>
      <c r="O41" s="3"/>
      <c r="P41" s="3"/>
      <c r="Q41" s="3"/>
      <c r="R41" s="3"/>
      <c r="S41" s="3"/>
      <c r="T41" s="3"/>
      <c r="U41" s="3"/>
      <c r="V41" s="32"/>
      <c r="W41" s="32"/>
      <c r="X41" s="32"/>
      <c r="Y41" s="32"/>
      <c r="Z41" s="32"/>
      <c r="AA41" s="34">
        <v>36</v>
      </c>
      <c r="AB41" s="44">
        <v>-5</v>
      </c>
      <c r="AC41" s="34">
        <v>2</v>
      </c>
      <c r="AD41" s="44">
        <v>6</v>
      </c>
      <c r="AE41" s="44">
        <v>-0.5</v>
      </c>
      <c r="AF41" s="44"/>
    </row>
    <row r="42" spans="1:32">
      <c r="A42" s="3"/>
      <c r="B42" s="3"/>
      <c r="C42" s="3"/>
      <c r="D42" s="3"/>
      <c r="E42" s="3"/>
      <c r="F42" s="3"/>
      <c r="G42" s="3"/>
      <c r="H42" s="3"/>
      <c r="I42" s="3"/>
      <c r="J42" s="3"/>
      <c r="K42" s="3"/>
      <c r="L42" s="3"/>
      <c r="M42" s="3"/>
      <c r="N42" s="3"/>
      <c r="O42" s="3"/>
      <c r="P42" s="3"/>
      <c r="Q42" s="3"/>
      <c r="R42" s="3"/>
      <c r="S42" s="3"/>
      <c r="T42" s="3"/>
      <c r="U42" s="3"/>
      <c r="V42" s="32"/>
      <c r="W42" s="32"/>
      <c r="X42" s="32"/>
      <c r="Y42" s="32"/>
      <c r="Z42" s="32"/>
      <c r="AA42" s="34"/>
      <c r="AB42" s="44"/>
      <c r="AC42" s="34"/>
      <c r="AD42" s="44"/>
      <c r="AE42" s="44"/>
      <c r="AF42" s="44"/>
    </row>
    <row r="43" spans="1:32">
      <c r="A43" s="3"/>
      <c r="B43" s="3"/>
      <c r="C43" s="3"/>
      <c r="D43" s="3"/>
      <c r="E43" s="3"/>
      <c r="F43" s="3"/>
      <c r="G43" s="3"/>
      <c r="H43" s="3"/>
      <c r="I43" s="3"/>
      <c r="J43" s="3"/>
      <c r="K43" s="3"/>
      <c r="L43" s="3"/>
      <c r="M43" s="3"/>
      <c r="N43" s="3"/>
      <c r="O43" s="3"/>
      <c r="P43" s="3"/>
      <c r="Q43" s="3"/>
      <c r="R43" s="3"/>
      <c r="S43" s="3"/>
      <c r="T43" s="3"/>
      <c r="U43" s="3"/>
      <c r="V43" s="32"/>
      <c r="W43" s="32"/>
      <c r="X43" s="32"/>
      <c r="Y43" s="32"/>
      <c r="Z43" s="32"/>
      <c r="AA43" s="32"/>
      <c r="AB43" s="32"/>
      <c r="AC43" s="32"/>
      <c r="AD43" s="32"/>
      <c r="AE43" s="32"/>
      <c r="AF43" s="34"/>
    </row>
    <row r="44" spans="1:32">
      <c r="A44" s="3"/>
      <c r="B44" s="3"/>
      <c r="C44" s="3"/>
      <c r="D44" s="3"/>
      <c r="U44" s="34"/>
      <c r="V44" s="91" t="s">
        <v>7</v>
      </c>
      <c r="W44" s="92" t="s">
        <v>71</v>
      </c>
      <c r="X44" s="92" t="s">
        <v>104</v>
      </c>
      <c r="Y44" s="92" t="s">
        <v>103</v>
      </c>
      <c r="Z44" s="92" t="s">
        <v>108</v>
      </c>
      <c r="AA44" s="92" t="s">
        <v>112</v>
      </c>
      <c r="AB44" s="92" t="s">
        <v>115</v>
      </c>
      <c r="AC44" s="92" t="s">
        <v>117</v>
      </c>
      <c r="AD44" s="93"/>
      <c r="AE44" s="34"/>
    </row>
    <row r="45" spans="1:32">
      <c r="A45" s="3"/>
      <c r="B45" s="3"/>
      <c r="C45" s="3"/>
      <c r="D45" s="3"/>
      <c r="U45" s="34"/>
      <c r="V45" s="91">
        <v>-10</v>
      </c>
      <c r="W45" s="92">
        <f t="shared" ref="W45:W108" si="0">IF($C$19=0,AB45,IF($C$19=1,Z45,IF($C$19=2,AA45,IF($C$19=3,AC45,IF($C$19=4,X45,IF($C$19=5,Y45,V45^2))))))</f>
        <v>3</v>
      </c>
      <c r="X45" s="92">
        <f t="shared" ref="X45:X108" si="1">IF(($V45-$R$6)=0,X44,-$R$5*($V45-$R$7)/($V45-$R$6)^2+$R$6)</f>
        <v>0.92561983471074383</v>
      </c>
      <c r="Y45" s="92">
        <f t="shared" ref="Y45:Y108" si="2">IF(($V45-$R$6)=0,"",($V45-$R$6)^2/($V45-$R$6))</f>
        <v>-11</v>
      </c>
      <c r="Z45" s="92">
        <f t="shared" ref="Z45:Z108" si="3">IF(ROUND(($V45^2-$R$7^2),5)=0,Z44,($V45-$R$7)/($V45^2-$R$7^2))</f>
        <v>-5.8823529411764705E-2</v>
      </c>
      <c r="AA45" s="92">
        <f t="shared" ref="AA45:AA108" si="4">IF(($V45-$R$6)=0,AA44,$R$6*($V45^2-$R$6*2*$V45+$R$6^2)/($V45-$R$6)^2)</f>
        <v>1</v>
      </c>
      <c r="AB45" s="93">
        <f>$R$5*2*($V45-$R$6)/(($V45-$R$6)^2+$R$6)</f>
        <v>0.54098360655737709</v>
      </c>
      <c r="AC45" s="92">
        <f t="shared" ref="AC45:AC108" si="5">IF(ROUND(($V45^2+(-$R$6-$R$7)*$V45+$R$6*$R$7),5)=0,AC44,($V45^2-$R$6^2)/($V45^2+(-$R$6-$R$7)*$V45+$R$6*$R$7))</f>
        <v>3</v>
      </c>
      <c r="AD45" s="93"/>
      <c r="AE45" s="34"/>
    </row>
    <row r="46" spans="1:32">
      <c r="A46" s="3"/>
      <c r="B46" s="3"/>
      <c r="C46" s="3"/>
      <c r="D46" s="3"/>
      <c r="U46" s="34"/>
      <c r="V46" s="91">
        <v>-9.9</v>
      </c>
      <c r="W46" s="92">
        <f t="shared" si="0"/>
        <v>3.0689655172413794</v>
      </c>
      <c r="X46" s="92">
        <f t="shared" si="1"/>
        <v>0.92677384058580925</v>
      </c>
      <c r="Y46" s="92">
        <f t="shared" si="2"/>
        <v>-10.9</v>
      </c>
      <c r="Z46" s="92">
        <f t="shared" si="3"/>
        <v>-5.9171597633136098E-2</v>
      </c>
      <c r="AA46" s="92">
        <f t="shared" si="4"/>
        <v>1</v>
      </c>
      <c r="AB46" s="93">
        <f t="shared" ref="AB46:AB109" si="6">$R$5*2*($V46-$R$6)/(($V46-$R$6)^2+$R$6)</f>
        <v>0.5458642851181037</v>
      </c>
      <c r="AC46" s="92">
        <f t="shared" si="5"/>
        <v>3.0689655172413794</v>
      </c>
      <c r="AD46" s="93"/>
      <c r="AE46" s="34"/>
    </row>
    <row r="47" spans="1:32">
      <c r="A47" s="3"/>
      <c r="B47" s="3"/>
      <c r="C47" s="3"/>
      <c r="D47" s="3"/>
      <c r="U47" s="34"/>
      <c r="V47" s="91">
        <v>-9.8000000000000007</v>
      </c>
      <c r="W47" s="92">
        <f t="shared" si="0"/>
        <v>3.1428571428571419</v>
      </c>
      <c r="X47" s="92">
        <f t="shared" si="1"/>
        <v>0.92798353909465026</v>
      </c>
      <c r="Y47" s="92">
        <f t="shared" si="2"/>
        <v>-10.8</v>
      </c>
      <c r="Z47" s="92">
        <f t="shared" si="3"/>
        <v>-5.9523809523809514E-2</v>
      </c>
      <c r="AA47" s="92">
        <f t="shared" si="4"/>
        <v>1</v>
      </c>
      <c r="AB47" s="93">
        <f t="shared" si="6"/>
        <v>0.55083304998299898</v>
      </c>
      <c r="AC47" s="92">
        <f t="shared" si="5"/>
        <v>3.1428571428571419</v>
      </c>
      <c r="AD47" s="93"/>
      <c r="AE47" s="34"/>
    </row>
    <row r="48" spans="1:32">
      <c r="A48" s="3"/>
      <c r="B48" s="3"/>
      <c r="C48" s="3"/>
      <c r="D48" s="3"/>
      <c r="U48" s="34"/>
      <c r="V48" s="91">
        <v>-9.6999999999999993</v>
      </c>
      <c r="W48" s="92">
        <f t="shared" si="0"/>
        <v>3.2222222222222228</v>
      </c>
      <c r="X48" s="92">
        <f t="shared" si="1"/>
        <v>0.92925146300986983</v>
      </c>
      <c r="Y48" s="92">
        <f t="shared" si="2"/>
        <v>-10.7</v>
      </c>
      <c r="Z48" s="92">
        <f t="shared" si="3"/>
        <v>-5.9880239520958084E-2</v>
      </c>
      <c r="AA48" s="92">
        <f t="shared" si="4"/>
        <v>1</v>
      </c>
      <c r="AB48" s="93">
        <f t="shared" si="6"/>
        <v>0.55589228504632437</v>
      </c>
      <c r="AC48" s="92">
        <f t="shared" si="5"/>
        <v>3.2222222222222228</v>
      </c>
      <c r="AD48" s="93"/>
      <c r="AE48" s="34"/>
    </row>
    <row r="49" spans="1:31">
      <c r="A49" s="3"/>
      <c r="B49" s="3"/>
      <c r="C49" s="3"/>
      <c r="D49" s="3"/>
      <c r="U49" s="34"/>
      <c r="V49" s="91">
        <v>-9.6</v>
      </c>
      <c r="W49" s="92">
        <f t="shared" si="0"/>
        <v>3.3076923076923075</v>
      </c>
      <c r="X49" s="92">
        <f t="shared" si="1"/>
        <v>0.93058027767888929</v>
      </c>
      <c r="Y49" s="92">
        <f t="shared" si="2"/>
        <v>-10.6</v>
      </c>
      <c r="Z49" s="92">
        <f t="shared" si="3"/>
        <v>-6.0240963855421686E-2</v>
      </c>
      <c r="AA49" s="92">
        <f t="shared" si="4"/>
        <v>1</v>
      </c>
      <c r="AB49" s="93">
        <f t="shared" si="6"/>
        <v>0.56104446012702891</v>
      </c>
      <c r="AC49" s="92">
        <f t="shared" si="5"/>
        <v>3.3076923076923075</v>
      </c>
      <c r="AD49" s="93"/>
      <c r="AE49" s="34"/>
    </row>
    <row r="50" spans="1:31">
      <c r="A50" s="3"/>
      <c r="B50" s="3"/>
      <c r="C50" s="3"/>
      <c r="D50" s="3"/>
      <c r="U50" s="34"/>
      <c r="V50" s="91">
        <v>-9.5</v>
      </c>
      <c r="W50" s="92">
        <f t="shared" si="0"/>
        <v>3.4</v>
      </c>
      <c r="X50" s="92">
        <f t="shared" si="1"/>
        <v>0.93197278911564629</v>
      </c>
      <c r="Y50" s="92">
        <f t="shared" si="2"/>
        <v>-10.5</v>
      </c>
      <c r="Z50" s="92">
        <f t="shared" si="3"/>
        <v>-6.0606060606060608E-2</v>
      </c>
      <c r="AA50" s="92">
        <f t="shared" si="4"/>
        <v>1</v>
      </c>
      <c r="AB50" s="93">
        <f t="shared" si="6"/>
        <v>0.56629213483146068</v>
      </c>
      <c r="AC50" s="92">
        <f t="shared" si="5"/>
        <v>3.4</v>
      </c>
      <c r="AD50" s="93"/>
      <c r="AE50" s="34"/>
    </row>
    <row r="51" spans="1:31">
      <c r="A51" s="3"/>
      <c r="B51" s="3"/>
      <c r="C51" s="3"/>
      <c r="D51" s="3"/>
      <c r="U51" s="34"/>
      <c r="V51" s="91">
        <v>-9.4</v>
      </c>
      <c r="W51" s="92">
        <f>IF($C$19=0,AB51,IF($C$19=1,Z51,IF($C$19=2,AA51,IF($C$19=3,AC51,IF($C$19=4,X51,IF($C$19=5,Y51,V51^2))))))</f>
        <v>3.4999999999999996</v>
      </c>
      <c r="X51" s="92">
        <f t="shared" si="1"/>
        <v>0.93343195266272194</v>
      </c>
      <c r="Y51" s="92">
        <f t="shared" si="2"/>
        <v>-10.4</v>
      </c>
      <c r="Z51" s="92">
        <f t="shared" si="3"/>
        <v>-6.0975609756097546E-2</v>
      </c>
      <c r="AA51" s="92">
        <f t="shared" si="4"/>
        <v>1</v>
      </c>
      <c r="AB51" s="93">
        <f t="shared" si="6"/>
        <v>0.57163796262367172</v>
      </c>
      <c r="AC51" s="92">
        <f t="shared" si="5"/>
        <v>3.4999999999999996</v>
      </c>
      <c r="AD51" s="93"/>
      <c r="AE51" s="34"/>
    </row>
    <row r="52" spans="1:31">
      <c r="A52" s="3"/>
      <c r="B52" s="3"/>
      <c r="C52" s="3"/>
      <c r="D52" s="3"/>
      <c r="U52" s="34"/>
      <c r="V52" s="91">
        <v>-9.3000000000000007</v>
      </c>
      <c r="W52" s="92">
        <f t="shared" si="0"/>
        <v>3.6086956521739126</v>
      </c>
      <c r="X52" s="92">
        <f t="shared" si="1"/>
        <v>0.93496088226977092</v>
      </c>
      <c r="Y52" s="92">
        <f t="shared" si="2"/>
        <v>-10.3</v>
      </c>
      <c r="Z52" s="92">
        <f t="shared" si="3"/>
        <v>-6.1349693251533749E-2</v>
      </c>
      <c r="AA52" s="92">
        <f t="shared" si="4"/>
        <v>0.99999999999999989</v>
      </c>
      <c r="AB52" s="93">
        <f t="shared" si="6"/>
        <v>0.57708469511625726</v>
      </c>
      <c r="AC52" s="92">
        <f t="shared" si="5"/>
        <v>3.6086956521739126</v>
      </c>
      <c r="AD52" s="93"/>
      <c r="AE52" s="34"/>
    </row>
    <row r="53" spans="1:31">
      <c r="A53" s="3"/>
      <c r="B53" s="3"/>
      <c r="C53" s="3"/>
      <c r="D53" s="3"/>
      <c r="U53" s="34"/>
      <c r="V53" s="91">
        <v>-9.1999999999999993</v>
      </c>
      <c r="W53" s="92">
        <f t="shared" si="0"/>
        <v>3.7272727272727284</v>
      </c>
      <c r="X53" s="92">
        <f t="shared" si="1"/>
        <v>0.93656286043829295</v>
      </c>
      <c r="Y53" s="92">
        <f t="shared" si="2"/>
        <v>-10.199999999999999</v>
      </c>
      <c r="Z53" s="92">
        <f t="shared" si="3"/>
        <v>-6.1728395061728399E-2</v>
      </c>
      <c r="AA53" s="92">
        <f t="shared" si="4"/>
        <v>1</v>
      </c>
      <c r="AB53" s="93">
        <f t="shared" si="6"/>
        <v>0.58263518659558267</v>
      </c>
      <c r="AC53" s="92">
        <f t="shared" si="5"/>
        <v>3.7272727272727284</v>
      </c>
      <c r="AD53" s="93"/>
      <c r="AE53" s="34"/>
    </row>
    <row r="54" spans="1:31">
      <c r="A54" s="3"/>
      <c r="B54" s="3"/>
      <c r="C54" s="3"/>
      <c r="D54" s="3"/>
      <c r="U54" s="34"/>
      <c r="V54" s="91">
        <v>-9.1</v>
      </c>
      <c r="W54" s="92">
        <f t="shared" si="0"/>
        <v>3.8571428571428577</v>
      </c>
      <c r="X54" s="92">
        <f t="shared" si="1"/>
        <v>0.93824134888736399</v>
      </c>
      <c r="Y54" s="92">
        <f t="shared" si="2"/>
        <v>-10.1</v>
      </c>
      <c r="Z54" s="92">
        <f t="shared" si="3"/>
        <v>-6.2111801242236038E-2</v>
      </c>
      <c r="AA54" s="92">
        <f t="shared" si="4"/>
        <v>1</v>
      </c>
      <c r="AB54" s="93">
        <f t="shared" si="6"/>
        <v>0.58829239879623341</v>
      </c>
      <c r="AC54" s="92">
        <f t="shared" si="5"/>
        <v>3.8571428571428577</v>
      </c>
      <c r="AD54" s="93"/>
      <c r="AE54" s="34"/>
    </row>
    <row r="55" spans="1:31">
      <c r="A55" s="3"/>
      <c r="B55" s="3"/>
      <c r="C55" s="3"/>
      <c r="D55" s="3"/>
      <c r="U55" s="34"/>
      <c r="V55" s="91">
        <v>-9</v>
      </c>
      <c r="W55" s="92">
        <f t="shared" si="0"/>
        <v>4</v>
      </c>
      <c r="X55" s="92">
        <f t="shared" si="1"/>
        <v>0.94</v>
      </c>
      <c r="Y55" s="92">
        <f t="shared" si="2"/>
        <v>-10</v>
      </c>
      <c r="Z55" s="92">
        <f t="shared" si="3"/>
        <v>-6.25E-2</v>
      </c>
      <c r="AA55" s="92">
        <f t="shared" si="4"/>
        <v>1</v>
      </c>
      <c r="AB55" s="93">
        <f t="shared" si="6"/>
        <v>0.59405940594059403</v>
      </c>
      <c r="AC55" s="92">
        <f t="shared" si="5"/>
        <v>4</v>
      </c>
      <c r="AD55" s="93"/>
      <c r="AE55" s="34"/>
    </row>
    <row r="56" spans="1:31">
      <c r="A56" s="3"/>
      <c r="B56" s="3"/>
      <c r="C56" s="3"/>
      <c r="D56" s="3"/>
      <c r="U56" s="34"/>
      <c r="V56" s="91">
        <v>-8.9</v>
      </c>
      <c r="W56" s="92">
        <f t="shared" si="0"/>
        <v>4.1578947368421053</v>
      </c>
      <c r="X56" s="92">
        <f t="shared" si="1"/>
        <v>0.94184266911539638</v>
      </c>
      <c r="Y56" s="92">
        <f t="shared" si="2"/>
        <v>-9.9</v>
      </c>
      <c r="Z56" s="92">
        <f t="shared" si="3"/>
        <v>-6.2893081761006289E-2</v>
      </c>
      <c r="AA56" s="92">
        <f t="shared" si="4"/>
        <v>1</v>
      </c>
      <c r="AB56" s="93">
        <f t="shared" si="6"/>
        <v>0.59993940006059998</v>
      </c>
      <c r="AC56" s="92">
        <f t="shared" si="5"/>
        <v>4.1578947368421053</v>
      </c>
      <c r="AD56" s="93"/>
      <c r="AE56" s="34"/>
    </row>
    <row r="57" spans="1:31">
      <c r="A57" s="3"/>
      <c r="B57" s="3"/>
      <c r="C57" s="3"/>
      <c r="D57" s="3"/>
      <c r="U57" s="34"/>
      <c r="V57" s="91">
        <v>-8.8000000000000007</v>
      </c>
      <c r="W57" s="92">
        <f t="shared" si="0"/>
        <v>4.3333333333333321</v>
      </c>
      <c r="X57" s="92">
        <f t="shared" si="1"/>
        <v>0.94377342773844231</v>
      </c>
      <c r="Y57" s="92">
        <f t="shared" si="2"/>
        <v>-9.8000000000000007</v>
      </c>
      <c r="Z57" s="92">
        <f t="shared" si="3"/>
        <v>-6.3291139240506333E-2</v>
      </c>
      <c r="AA57" s="92">
        <f t="shared" si="4"/>
        <v>1</v>
      </c>
      <c r="AB57" s="93">
        <f t="shared" si="6"/>
        <v>0.6059356966199505</v>
      </c>
      <c r="AC57" s="92">
        <f t="shared" si="5"/>
        <v>4.3333333333333321</v>
      </c>
      <c r="AD57" s="93"/>
      <c r="AE57" s="34"/>
    </row>
    <row r="58" spans="1:31">
      <c r="A58" s="3"/>
      <c r="B58" s="3"/>
      <c r="C58" s="3"/>
      <c r="D58" s="3"/>
      <c r="U58" s="34"/>
      <c r="V58" s="91">
        <v>-8.6999999999999993</v>
      </c>
      <c r="W58" s="92">
        <f t="shared" si="0"/>
        <v>4.5294117647058849</v>
      </c>
      <c r="X58" s="92">
        <f t="shared" si="1"/>
        <v>0.94579657774471249</v>
      </c>
      <c r="Y58" s="92">
        <f t="shared" si="2"/>
        <v>-9.6999999999999993</v>
      </c>
      <c r="Z58" s="92">
        <f t="shared" si="3"/>
        <v>-6.369426751592358E-2</v>
      </c>
      <c r="AA58" s="92">
        <f t="shared" si="4"/>
        <v>0.99999999999999989</v>
      </c>
      <c r="AB58" s="93">
        <f t="shared" si="6"/>
        <v>0.61205174045640975</v>
      </c>
      <c r="AC58" s="92">
        <f t="shared" si="5"/>
        <v>4.5294117647058849</v>
      </c>
      <c r="AD58" s="93"/>
      <c r="AE58" s="34"/>
    </row>
    <row r="59" spans="1:31">
      <c r="A59" s="3"/>
      <c r="B59" s="3"/>
      <c r="C59" s="3"/>
      <c r="D59" s="3"/>
      <c r="E59" s="3"/>
      <c r="F59" s="3"/>
      <c r="G59" s="3"/>
      <c r="H59" s="3"/>
      <c r="I59" s="3"/>
      <c r="J59" s="3"/>
      <c r="K59" s="3"/>
      <c r="L59" s="3"/>
      <c r="M59" s="3"/>
      <c r="N59" s="3"/>
      <c r="O59" s="3"/>
      <c r="P59" s="3"/>
      <c r="Q59" s="3"/>
      <c r="R59" s="3"/>
      <c r="S59" s="3"/>
      <c r="T59" s="3"/>
      <c r="U59" s="34"/>
      <c r="V59" s="91">
        <v>-8.6</v>
      </c>
      <c r="W59" s="92">
        <f t="shared" si="0"/>
        <v>4.75</v>
      </c>
      <c r="X59" s="92">
        <f t="shared" si="1"/>
        <v>0.94791666666666663</v>
      </c>
      <c r="Y59" s="92">
        <f t="shared" si="2"/>
        <v>-9.6</v>
      </c>
      <c r="Z59" s="92">
        <f t="shared" si="3"/>
        <v>-6.4102564102564111E-2</v>
      </c>
      <c r="AA59" s="92">
        <f t="shared" si="4"/>
        <v>1</v>
      </c>
      <c r="AB59" s="93">
        <f t="shared" si="6"/>
        <v>0.61829111206526399</v>
      </c>
      <c r="AC59" s="92">
        <f t="shared" si="5"/>
        <v>4.75</v>
      </c>
      <c r="AD59" s="93"/>
      <c r="AE59" s="34"/>
    </row>
    <row r="60" spans="1:31">
      <c r="A60" s="3"/>
      <c r="B60" s="3"/>
      <c r="C60" s="3"/>
      <c r="D60" s="3"/>
      <c r="E60" s="3"/>
      <c r="F60" s="3"/>
      <c r="G60" s="3"/>
      <c r="H60" s="3"/>
      <c r="I60" s="3"/>
      <c r="J60" s="3"/>
      <c r="K60" s="3"/>
      <c r="L60" s="3"/>
      <c r="M60" s="3"/>
      <c r="N60" s="3"/>
      <c r="O60" s="3"/>
      <c r="P60" s="3"/>
      <c r="Q60" s="3"/>
      <c r="R60" s="3"/>
      <c r="S60" s="3"/>
      <c r="T60" s="3"/>
      <c r="U60" s="34"/>
      <c r="V60" s="91">
        <v>-8.5000000000000107</v>
      </c>
      <c r="W60" s="92">
        <f t="shared" si="0"/>
        <v>4.9999999999999707</v>
      </c>
      <c r="X60" s="92">
        <f t="shared" si="1"/>
        <v>0.95013850415512446</v>
      </c>
      <c r="Y60" s="92">
        <f t="shared" si="2"/>
        <v>-9.5000000000000107</v>
      </c>
      <c r="Z60" s="92">
        <f t="shared" si="3"/>
        <v>-6.4516129032258007E-2</v>
      </c>
      <c r="AA60" s="92">
        <f t="shared" si="4"/>
        <v>1</v>
      </c>
      <c r="AB60" s="93">
        <f t="shared" si="6"/>
        <v>0.62465753424657466</v>
      </c>
      <c r="AC60" s="92">
        <f t="shared" si="5"/>
        <v>4.9999999999999707</v>
      </c>
      <c r="AD60" s="93"/>
      <c r="AE60" s="34"/>
    </row>
    <row r="61" spans="1:31">
      <c r="A61" s="3"/>
      <c r="B61" s="3"/>
      <c r="C61" s="3"/>
      <c r="D61" s="3"/>
      <c r="E61" s="3"/>
      <c r="F61" s="3"/>
      <c r="G61" s="3"/>
      <c r="H61" s="3"/>
      <c r="I61" s="3"/>
      <c r="J61" s="3"/>
      <c r="K61" s="3"/>
      <c r="L61" s="3"/>
      <c r="M61" s="3"/>
      <c r="N61" s="3"/>
      <c r="O61" s="3"/>
      <c r="P61" s="3"/>
      <c r="Q61" s="3"/>
      <c r="R61" s="3"/>
      <c r="S61" s="3"/>
      <c r="T61" s="3"/>
      <c r="U61" s="34"/>
      <c r="V61" s="91">
        <v>-8.4000000000000092</v>
      </c>
      <c r="W61" s="92">
        <f t="shared" si="0"/>
        <v>5.2857142857142563</v>
      </c>
      <c r="X61" s="92">
        <f t="shared" si="1"/>
        <v>0.95246717971932982</v>
      </c>
      <c r="Y61" s="92">
        <f t="shared" si="2"/>
        <v>-9.4000000000000092</v>
      </c>
      <c r="Z61" s="92">
        <f t="shared" si="3"/>
        <v>-6.4935064935064887E-2</v>
      </c>
      <c r="AA61" s="92">
        <f t="shared" si="4"/>
        <v>1.0000000000000002</v>
      </c>
      <c r="AB61" s="93">
        <f t="shared" si="6"/>
        <v>0.63115487914055446</v>
      </c>
      <c r="AC61" s="92">
        <f t="shared" si="5"/>
        <v>5.2857142857142563</v>
      </c>
      <c r="AD61" s="93"/>
      <c r="AE61" s="34"/>
    </row>
    <row r="62" spans="1:31">
      <c r="A62" s="3"/>
      <c r="B62" s="3"/>
      <c r="C62" s="3"/>
      <c r="D62" s="3"/>
      <c r="E62" s="3"/>
      <c r="F62" s="3"/>
      <c r="G62" s="3"/>
      <c r="H62" s="3"/>
      <c r="I62" s="3"/>
      <c r="J62" s="3"/>
      <c r="K62" s="3"/>
      <c r="L62" s="3"/>
      <c r="M62" s="3"/>
      <c r="N62" s="3"/>
      <c r="O62" s="3"/>
      <c r="P62" s="3"/>
      <c r="Q62" s="3"/>
      <c r="R62" s="3"/>
      <c r="S62" s="3"/>
      <c r="T62" s="3"/>
      <c r="U62" s="34"/>
      <c r="V62" s="91">
        <v>-8.3000000000000096</v>
      </c>
      <c r="W62" s="92">
        <f t="shared" si="0"/>
        <v>5.6153846153845803</v>
      </c>
      <c r="X62" s="92">
        <f t="shared" si="1"/>
        <v>0.9549080818591742</v>
      </c>
      <c r="Y62" s="92">
        <f t="shared" si="2"/>
        <v>-9.3000000000000096</v>
      </c>
      <c r="Z62" s="92">
        <f t="shared" si="3"/>
        <v>-6.5359477124182969E-2</v>
      </c>
      <c r="AA62" s="92">
        <f t="shared" si="4"/>
        <v>1</v>
      </c>
      <c r="AB62" s="93">
        <f t="shared" si="6"/>
        <v>0.63778717567721954</v>
      </c>
      <c r="AC62" s="92">
        <f t="shared" si="5"/>
        <v>5.6153846153845803</v>
      </c>
      <c r="AD62" s="93"/>
      <c r="AE62" s="34"/>
    </row>
    <row r="63" spans="1:31">
      <c r="A63" s="3"/>
      <c r="B63" s="3"/>
      <c r="C63" s="3"/>
      <c r="D63" s="3"/>
      <c r="E63" s="3"/>
      <c r="F63" s="3"/>
      <c r="G63" s="3"/>
      <c r="H63" s="3"/>
      <c r="I63" s="3"/>
      <c r="J63" s="3"/>
      <c r="K63" s="3"/>
      <c r="L63" s="3"/>
      <c r="M63" s="3"/>
      <c r="N63" s="3"/>
      <c r="O63" s="3"/>
      <c r="P63" s="3"/>
      <c r="Q63" s="3"/>
      <c r="R63" s="3"/>
      <c r="S63" s="3"/>
      <c r="T63" s="3"/>
      <c r="U63" s="34"/>
      <c r="V63" s="91">
        <v>-8.2000000000000099</v>
      </c>
      <c r="W63" s="92">
        <f t="shared" si="0"/>
        <v>5.9999999999999574</v>
      </c>
      <c r="X63" s="92">
        <f t="shared" si="1"/>
        <v>0.95746691871455547</v>
      </c>
      <c r="Y63" s="92">
        <f t="shared" si="2"/>
        <v>-9.2000000000000099</v>
      </c>
      <c r="Z63" s="92">
        <f t="shared" si="3"/>
        <v>-6.5789473684210481E-2</v>
      </c>
      <c r="AA63" s="92">
        <f t="shared" si="4"/>
        <v>1</v>
      </c>
      <c r="AB63" s="93">
        <f t="shared" si="6"/>
        <v>0.64455861746847198</v>
      </c>
      <c r="AC63" s="92">
        <f t="shared" si="5"/>
        <v>5.9999999999999574</v>
      </c>
      <c r="AD63" s="93"/>
      <c r="AE63" s="34"/>
    </row>
    <row r="64" spans="1:31">
      <c r="A64" s="3"/>
      <c r="B64" s="3"/>
      <c r="C64" s="3"/>
      <c r="D64" s="3"/>
      <c r="E64" s="3"/>
      <c r="F64" s="3"/>
      <c r="G64" s="3"/>
      <c r="H64" s="3"/>
      <c r="I64" s="3"/>
      <c r="J64" s="3"/>
      <c r="K64" s="3"/>
      <c r="L64" s="3"/>
      <c r="M64" s="3"/>
      <c r="N64" s="3"/>
      <c r="O64" s="3"/>
      <c r="P64" s="3"/>
      <c r="Q64" s="3"/>
      <c r="R64" s="3"/>
      <c r="S64" s="3"/>
      <c r="T64" s="3"/>
      <c r="U64" s="34"/>
      <c r="V64" s="91">
        <v>-8.1000000000000103</v>
      </c>
      <c r="W64" s="92">
        <f t="shared" si="0"/>
        <v>6.4545454545454044</v>
      </c>
      <c r="X64" s="92">
        <f t="shared" si="1"/>
        <v>0.96014974036952028</v>
      </c>
      <c r="Y64" s="92">
        <f t="shared" si="2"/>
        <v>-9.1000000000000103</v>
      </c>
      <c r="Z64" s="92">
        <f t="shared" si="3"/>
        <v>-6.6225165562913843E-2</v>
      </c>
      <c r="AA64" s="92">
        <f t="shared" si="4"/>
        <v>1</v>
      </c>
      <c r="AB64" s="93">
        <f t="shared" si="6"/>
        <v>0.6514735711728904</v>
      </c>
      <c r="AC64" s="92">
        <f t="shared" si="5"/>
        <v>6.4545454545454044</v>
      </c>
      <c r="AD64" s="93"/>
      <c r="AE64" s="34"/>
    </row>
    <row r="65" spans="1:31">
      <c r="A65" s="3"/>
      <c r="B65" s="3"/>
      <c r="C65" s="3"/>
      <c r="D65" s="3"/>
      <c r="E65" s="3"/>
      <c r="F65" s="3"/>
      <c r="G65" s="3"/>
      <c r="H65" s="3"/>
      <c r="I65" s="3"/>
      <c r="J65" s="3"/>
      <c r="K65" s="3"/>
      <c r="L65" s="3"/>
      <c r="M65" s="3"/>
      <c r="N65" s="3"/>
      <c r="O65" s="3"/>
      <c r="P65" s="3"/>
      <c r="Q65" s="3"/>
      <c r="R65" s="3"/>
      <c r="S65" s="3"/>
      <c r="T65" s="3"/>
      <c r="U65" s="34"/>
      <c r="V65" s="91">
        <v>-8.0000000000000107</v>
      </c>
      <c r="W65" s="92">
        <f t="shared" si="0"/>
        <v>6.9999999999999361</v>
      </c>
      <c r="X65" s="92">
        <f t="shared" si="1"/>
        <v>0.96296296296296269</v>
      </c>
      <c r="Y65" s="92">
        <f t="shared" si="2"/>
        <v>-9.0000000000000107</v>
      </c>
      <c r="Z65" s="92">
        <f t="shared" si="3"/>
        <v>-6.6666666666666624E-2</v>
      </c>
      <c r="AA65" s="92">
        <f t="shared" si="4"/>
        <v>1</v>
      </c>
      <c r="AB65" s="93">
        <f t="shared" si="6"/>
        <v>0.6585365853658528</v>
      </c>
      <c r="AC65" s="92">
        <f t="shared" si="5"/>
        <v>6.9999999999999361</v>
      </c>
      <c r="AD65" s="93"/>
      <c r="AE65" s="34"/>
    </row>
    <row r="66" spans="1:31">
      <c r="A66" s="3"/>
      <c r="B66" s="3"/>
      <c r="C66" s="3"/>
      <c r="D66" s="3"/>
      <c r="E66" s="3"/>
      <c r="F66" s="3"/>
      <c r="G66" s="3"/>
      <c r="H66" s="3"/>
      <c r="I66" s="3"/>
      <c r="J66" s="3"/>
      <c r="K66" s="3"/>
      <c r="L66" s="3"/>
      <c r="M66" s="3"/>
      <c r="N66" s="3"/>
      <c r="O66" s="3"/>
      <c r="P66" s="3"/>
      <c r="Q66" s="3"/>
      <c r="R66" s="3"/>
      <c r="S66" s="3"/>
      <c r="T66" s="3"/>
      <c r="U66" s="34"/>
      <c r="V66" s="91">
        <v>-7.9000000000000101</v>
      </c>
      <c r="W66" s="92">
        <f t="shared" si="0"/>
        <v>7.6666666666665932</v>
      </c>
      <c r="X66" s="92">
        <f t="shared" si="1"/>
        <v>0.96591339477338689</v>
      </c>
      <c r="Y66" s="92">
        <f t="shared" si="2"/>
        <v>-8.9000000000000092</v>
      </c>
      <c r="Z66" s="92">
        <f t="shared" si="3"/>
        <v>-6.7114093959731502E-2</v>
      </c>
      <c r="AA66" s="92">
        <f t="shared" si="4"/>
        <v>1.0000000000000002</v>
      </c>
      <c r="AB66" s="93">
        <f t="shared" si="6"/>
        <v>0.66575239995013025</v>
      </c>
      <c r="AC66" s="92">
        <f t="shared" si="5"/>
        <v>7.6666666666665932</v>
      </c>
      <c r="AD66" s="93"/>
      <c r="AE66" s="34"/>
    </row>
    <row r="67" spans="1:31">
      <c r="A67" s="3"/>
      <c r="B67" s="3"/>
      <c r="C67" s="3"/>
      <c r="D67" s="3"/>
      <c r="E67" s="3"/>
      <c r="F67" s="3"/>
      <c r="G67" s="3"/>
      <c r="H67" s="3"/>
      <c r="I67" s="3"/>
      <c r="J67" s="3"/>
      <c r="K67" s="3"/>
      <c r="L67" s="3"/>
      <c r="M67" s="3"/>
      <c r="N67" s="3"/>
      <c r="O67" s="3"/>
      <c r="P67" s="3"/>
      <c r="Q67" s="3"/>
      <c r="R67" s="3"/>
      <c r="S67" s="3"/>
      <c r="T67" s="3"/>
      <c r="U67" s="34"/>
      <c r="V67" s="91">
        <v>-7.8000000000000096</v>
      </c>
      <c r="W67" s="92">
        <f t="shared" si="0"/>
        <v>8.4999999999999023</v>
      </c>
      <c r="X67" s="92">
        <f t="shared" si="1"/>
        <v>0.96900826446280963</v>
      </c>
      <c r="Y67" s="92">
        <f t="shared" si="2"/>
        <v>-8.8000000000000096</v>
      </c>
      <c r="Z67" s="92">
        <f t="shared" si="3"/>
        <v>-6.7567567567567502E-2</v>
      </c>
      <c r="AA67" s="92">
        <f t="shared" si="4"/>
        <v>1</v>
      </c>
      <c r="AB67" s="93">
        <f t="shared" si="6"/>
        <v>0.67312595614482329</v>
      </c>
      <c r="AC67" s="92">
        <f t="shared" si="5"/>
        <v>8.4999999999999023</v>
      </c>
      <c r="AD67" s="93"/>
      <c r="AE67" s="34"/>
    </row>
    <row r="68" spans="1:31">
      <c r="A68" s="3"/>
      <c r="B68" s="3"/>
      <c r="C68" s="3"/>
      <c r="D68" s="3"/>
      <c r="E68" s="3"/>
      <c r="F68" s="3"/>
      <c r="G68" s="3"/>
      <c r="H68" s="3"/>
      <c r="I68" s="3"/>
      <c r="J68" s="3"/>
      <c r="K68" s="3"/>
      <c r="L68" s="3"/>
      <c r="M68" s="3"/>
      <c r="N68" s="3"/>
      <c r="O68" s="3"/>
      <c r="P68" s="3"/>
      <c r="Q68" s="3"/>
      <c r="R68" s="3"/>
      <c r="S68" s="3"/>
      <c r="T68" s="3"/>
      <c r="U68" s="34"/>
      <c r="V68" s="91">
        <v>-7.7000000000000099</v>
      </c>
      <c r="W68" s="92">
        <f t="shared" si="0"/>
        <v>9.5714285714284468</v>
      </c>
      <c r="X68" s="92">
        <f t="shared" si="1"/>
        <v>0.97225525168450222</v>
      </c>
      <c r="Y68" s="92">
        <f t="shared" si="2"/>
        <v>-8.7000000000000099</v>
      </c>
      <c r="Z68" s="92">
        <f t="shared" si="3"/>
        <v>-6.8027210884353678E-2</v>
      </c>
      <c r="AA68" s="92">
        <f t="shared" si="4"/>
        <v>1</v>
      </c>
      <c r="AB68" s="93">
        <f t="shared" si="6"/>
        <v>0.68066240709349257</v>
      </c>
      <c r="AC68" s="92">
        <f t="shared" si="5"/>
        <v>9.5714285714284468</v>
      </c>
      <c r="AD68" s="93"/>
      <c r="AE68" s="34"/>
    </row>
    <row r="69" spans="1:31">
      <c r="A69" s="3"/>
      <c r="B69" s="3"/>
      <c r="C69" s="3"/>
      <c r="D69" s="3"/>
      <c r="E69" s="3"/>
      <c r="F69" s="3"/>
      <c r="G69" s="3"/>
      <c r="H69" s="3"/>
      <c r="I69" s="3"/>
      <c r="J69" s="3"/>
      <c r="K69" s="3"/>
      <c r="L69" s="3"/>
      <c r="M69" s="3"/>
      <c r="N69" s="3"/>
      <c r="O69" s="3"/>
      <c r="P69" s="3"/>
      <c r="Q69" s="3"/>
      <c r="R69" s="3"/>
      <c r="S69" s="3"/>
      <c r="T69" s="3"/>
      <c r="U69" s="34"/>
      <c r="V69" s="91">
        <v>-7.6000000000000103</v>
      </c>
      <c r="W69" s="92">
        <f t="shared" si="0"/>
        <v>10.99999999999984</v>
      </c>
      <c r="X69" s="92">
        <f t="shared" si="1"/>
        <v>0.97566252028123279</v>
      </c>
      <c r="Y69" s="92">
        <f t="shared" si="2"/>
        <v>-8.6000000000000103</v>
      </c>
      <c r="Z69" s="92">
        <f t="shared" si="3"/>
        <v>-6.8493150684931475E-2</v>
      </c>
      <c r="AA69" s="92">
        <f t="shared" si="4"/>
        <v>1</v>
      </c>
      <c r="AB69" s="93">
        <f t="shared" si="6"/>
        <v>0.68836712913553821</v>
      </c>
      <c r="AC69" s="92">
        <f t="shared" si="5"/>
        <v>10.99999999999984</v>
      </c>
      <c r="AD69" s="93"/>
      <c r="AE69" s="34"/>
    </row>
    <row r="70" spans="1:31">
      <c r="A70" s="3"/>
      <c r="B70" s="3"/>
      <c r="C70" s="3"/>
      <c r="D70" s="3"/>
      <c r="E70" s="3"/>
      <c r="F70" s="3"/>
      <c r="G70" s="3"/>
      <c r="H70" s="3"/>
      <c r="I70" s="3"/>
      <c r="J70" s="3"/>
      <c r="K70" s="3"/>
      <c r="L70" s="3"/>
      <c r="M70" s="3"/>
      <c r="N70" s="3"/>
      <c r="O70" s="3"/>
      <c r="P70" s="3"/>
      <c r="Q70" s="3"/>
      <c r="R70" s="3"/>
      <c r="S70" s="3"/>
      <c r="T70" s="3"/>
      <c r="U70" s="34"/>
      <c r="V70" s="91">
        <v>-7.5000000000000098</v>
      </c>
      <c r="W70" s="92">
        <f t="shared" si="0"/>
        <v>12.999999999999753</v>
      </c>
      <c r="X70" s="92">
        <f t="shared" si="1"/>
        <v>0.9792387543252592</v>
      </c>
      <c r="Y70" s="92">
        <f t="shared" si="2"/>
        <v>-8.5000000000000107</v>
      </c>
      <c r="Z70" s="92">
        <f t="shared" si="3"/>
        <v>-6.896551724137924E-2</v>
      </c>
      <c r="AA70" s="92">
        <f t="shared" si="4"/>
        <v>0.99999999999999978</v>
      </c>
      <c r="AB70" s="93">
        <f t="shared" si="6"/>
        <v>0.69624573378839505</v>
      </c>
      <c r="AC70" s="92">
        <f t="shared" si="5"/>
        <v>12.999999999999753</v>
      </c>
      <c r="AD70" s="93"/>
      <c r="AE70" s="34"/>
    </row>
    <row r="71" spans="1:31">
      <c r="A71" s="3"/>
      <c r="B71" s="3"/>
      <c r="C71" s="3"/>
      <c r="D71" s="3"/>
      <c r="E71" s="3"/>
      <c r="F71" s="3"/>
      <c r="G71" s="3"/>
      <c r="H71" s="3"/>
      <c r="I71" s="3"/>
      <c r="J71" s="3"/>
      <c r="K71" s="3"/>
      <c r="L71" s="3"/>
      <c r="M71" s="3"/>
      <c r="N71" s="3"/>
      <c r="O71" s="3"/>
      <c r="P71" s="3"/>
      <c r="Q71" s="3"/>
      <c r="R71" s="3"/>
      <c r="S71" s="3"/>
      <c r="T71" s="3"/>
      <c r="U71" s="34"/>
      <c r="V71" s="91">
        <v>-7.4000000000000101</v>
      </c>
      <c r="W71" s="92">
        <f t="shared" si="0"/>
        <v>15.999999999999641</v>
      </c>
      <c r="X71" s="92">
        <f t="shared" si="1"/>
        <v>0.98299319727891121</v>
      </c>
      <c r="Y71" s="92">
        <f t="shared" si="2"/>
        <v>-8.4000000000000092</v>
      </c>
      <c r="Z71" s="92">
        <f t="shared" si="3"/>
        <v>-6.9444444444444434E-2</v>
      </c>
      <c r="AA71" s="92">
        <f t="shared" si="4"/>
        <v>1.0000000000000002</v>
      </c>
      <c r="AB71" s="93">
        <f t="shared" si="6"/>
        <v>0.70430408049189408</v>
      </c>
      <c r="AC71" s="92">
        <f t="shared" si="5"/>
        <v>15.999999999999641</v>
      </c>
      <c r="AD71" s="93"/>
      <c r="AE71" s="34"/>
    </row>
    <row r="72" spans="1:31">
      <c r="A72" s="3"/>
      <c r="B72" s="3"/>
      <c r="C72" s="3"/>
      <c r="D72" s="3"/>
      <c r="E72" s="3"/>
      <c r="F72" s="3"/>
      <c r="G72" s="3"/>
      <c r="H72" s="3"/>
      <c r="I72" s="3"/>
      <c r="J72" s="3"/>
      <c r="K72" s="3"/>
      <c r="L72" s="3"/>
      <c r="M72" s="3"/>
      <c r="N72" s="3"/>
      <c r="O72" s="3"/>
      <c r="P72" s="3"/>
      <c r="Q72" s="3"/>
      <c r="R72" s="3"/>
      <c r="S72" s="3"/>
      <c r="T72" s="3"/>
      <c r="U72" s="34"/>
      <c r="V72" s="91">
        <v>-7.3000000000000096</v>
      </c>
      <c r="W72" s="92">
        <f t="shared" si="0"/>
        <v>20.999999999999321</v>
      </c>
      <c r="X72" s="92">
        <f t="shared" si="1"/>
        <v>0.98693569458557084</v>
      </c>
      <c r="Y72" s="92">
        <f t="shared" si="2"/>
        <v>-8.3000000000000096</v>
      </c>
      <c r="Z72" s="92">
        <f t="shared" si="3"/>
        <v>-6.9930069930069866E-2</v>
      </c>
      <c r="AA72" s="92">
        <f t="shared" si="4"/>
        <v>1</v>
      </c>
      <c r="AB72" s="93">
        <f t="shared" si="6"/>
        <v>0.71254829017026677</v>
      </c>
      <c r="AC72" s="92">
        <f t="shared" si="5"/>
        <v>20.999999999999321</v>
      </c>
      <c r="AD72" s="93"/>
      <c r="AE72" s="34"/>
    </row>
    <row r="73" spans="1:31">
      <c r="A73" s="3"/>
      <c r="B73" s="3"/>
      <c r="C73" s="3"/>
      <c r="D73" s="3"/>
      <c r="E73" s="3"/>
      <c r="F73" s="3"/>
      <c r="G73" s="3"/>
      <c r="H73" s="3"/>
      <c r="I73" s="3"/>
      <c r="J73" s="3"/>
      <c r="K73" s="3"/>
      <c r="L73" s="3"/>
      <c r="M73" s="3"/>
      <c r="N73" s="3"/>
      <c r="O73" s="3"/>
      <c r="P73" s="3"/>
      <c r="Q73" s="3"/>
      <c r="R73" s="3"/>
      <c r="S73" s="3"/>
      <c r="T73" s="3"/>
      <c r="U73" s="34"/>
      <c r="V73" s="91">
        <v>-7.2000000000000099</v>
      </c>
      <c r="W73" s="92">
        <f t="shared" si="0"/>
        <v>30.999999999998465</v>
      </c>
      <c r="X73" s="92">
        <f t="shared" si="1"/>
        <v>0.99107674003569257</v>
      </c>
      <c r="Y73" s="92">
        <f t="shared" si="2"/>
        <v>-8.2000000000000099</v>
      </c>
      <c r="Z73" s="92">
        <f t="shared" si="3"/>
        <v>-7.0422535211267498E-2</v>
      </c>
      <c r="AA73" s="92">
        <f t="shared" si="4"/>
        <v>1</v>
      </c>
      <c r="AB73" s="93">
        <f t="shared" si="6"/>
        <v>0.72098475967174591</v>
      </c>
      <c r="AC73" s="92">
        <f t="shared" si="5"/>
        <v>30.999999999998465</v>
      </c>
      <c r="AD73" s="93"/>
      <c r="AE73" s="34"/>
    </row>
    <row r="74" spans="1:31">
      <c r="A74" s="3"/>
      <c r="B74" s="3"/>
      <c r="C74" s="3"/>
      <c r="D74" s="3"/>
      <c r="E74" s="3"/>
      <c r="F74" s="3"/>
      <c r="G74" s="3"/>
      <c r="H74" s="3"/>
      <c r="I74" s="3"/>
      <c r="J74" s="3"/>
      <c r="K74" s="3"/>
      <c r="L74" s="3"/>
      <c r="M74" s="3"/>
      <c r="N74" s="3"/>
      <c r="O74" s="3"/>
      <c r="P74" s="3"/>
      <c r="Q74" s="3"/>
      <c r="R74" s="3"/>
      <c r="S74" s="3"/>
      <c r="T74" s="3"/>
      <c r="U74" s="34"/>
      <c r="V74" s="91">
        <v>-7.1000000000000103</v>
      </c>
      <c r="W74" s="92">
        <f t="shared" si="0"/>
        <v>60.999999999994124</v>
      </c>
      <c r="X74" s="92">
        <f t="shared" si="1"/>
        <v>0.99542752629172337</v>
      </c>
      <c r="Y74" s="92">
        <f t="shared" si="2"/>
        <v>-8.1000000000000103</v>
      </c>
      <c r="Z74" s="92">
        <f t="shared" si="3"/>
        <v>-7.0921985815602814E-2</v>
      </c>
      <c r="AA74" s="92">
        <f t="shared" si="4"/>
        <v>1</v>
      </c>
      <c r="AB74" s="93">
        <f t="shared" si="6"/>
        <v>0.72962017715057714</v>
      </c>
      <c r="AC74" s="92">
        <f t="shared" si="5"/>
        <v>60.999999999994124</v>
      </c>
      <c r="AD74" s="93"/>
      <c r="AE74" s="34"/>
    </row>
    <row r="75" spans="1:31">
      <c r="A75" s="3"/>
      <c r="B75" s="3"/>
      <c r="C75" s="3"/>
      <c r="D75" s="3"/>
      <c r="E75" s="3"/>
      <c r="F75" s="3"/>
      <c r="G75" s="3"/>
      <c r="H75" s="3"/>
      <c r="I75" s="3"/>
      <c r="J75" s="3"/>
      <c r="K75" s="3"/>
      <c r="L75" s="3"/>
      <c r="M75" s="3"/>
      <c r="N75" s="3"/>
      <c r="O75" s="3"/>
      <c r="P75" s="3"/>
      <c r="Q75" s="3"/>
      <c r="R75" s="3"/>
      <c r="S75" s="3"/>
      <c r="T75" s="3"/>
      <c r="U75" s="34"/>
      <c r="V75" s="91">
        <v>-7.0000000000000098</v>
      </c>
      <c r="W75" s="92">
        <f t="shared" si="0"/>
        <v>60.999999999994124</v>
      </c>
      <c r="X75" s="92">
        <f t="shared" si="1"/>
        <v>0.99999999999999956</v>
      </c>
      <c r="Y75" s="92">
        <f t="shared" si="2"/>
        <v>-8.0000000000000107</v>
      </c>
      <c r="Z75" s="92">
        <f t="shared" si="3"/>
        <v>-7.0921985815602814E-2</v>
      </c>
      <c r="AA75" s="92">
        <f t="shared" si="4"/>
        <v>0.99999999999999978</v>
      </c>
      <c r="AB75" s="93">
        <f t="shared" si="6"/>
        <v>0.7384615384615375</v>
      </c>
      <c r="AC75" s="92">
        <f t="shared" si="5"/>
        <v>60.999999999994124</v>
      </c>
      <c r="AD75" s="93"/>
      <c r="AE75" s="34"/>
    </row>
    <row r="76" spans="1:31">
      <c r="A76" s="3"/>
      <c r="B76" s="3"/>
      <c r="C76" s="3"/>
      <c r="D76" s="3"/>
      <c r="E76" s="3"/>
      <c r="F76" s="3"/>
      <c r="G76" s="3"/>
      <c r="H76" s="3"/>
      <c r="I76" s="3"/>
      <c r="J76" s="3"/>
      <c r="K76" s="3"/>
      <c r="L76" s="3"/>
      <c r="M76" s="3"/>
      <c r="N76" s="3"/>
      <c r="O76" s="3"/>
      <c r="P76" s="3"/>
      <c r="Q76" s="3"/>
      <c r="R76" s="3"/>
      <c r="S76" s="3"/>
      <c r="T76" s="3"/>
      <c r="U76" s="34"/>
      <c r="V76" s="91">
        <v>-6.9000000000000101</v>
      </c>
      <c r="W76" s="92">
        <f t="shared" si="0"/>
        <v>-59.000000000006082</v>
      </c>
      <c r="X76" s="92">
        <f t="shared" si="1"/>
        <v>1.004806921967633</v>
      </c>
      <c r="Y76" s="92">
        <f t="shared" si="2"/>
        <v>-7.9000000000000101</v>
      </c>
      <c r="Z76" s="92">
        <f t="shared" si="3"/>
        <v>-7.1942446043165506E-2</v>
      </c>
      <c r="AA76" s="92">
        <f t="shared" si="4"/>
        <v>1</v>
      </c>
      <c r="AB76" s="93">
        <f t="shared" si="6"/>
        <v>0.74751616464279991</v>
      </c>
      <c r="AC76" s="92">
        <f t="shared" si="5"/>
        <v>-59.000000000006082</v>
      </c>
      <c r="AD76" s="93"/>
      <c r="AE76" s="34"/>
    </row>
    <row r="77" spans="1:31">
      <c r="A77" s="3"/>
      <c r="B77" s="3"/>
      <c r="C77" s="3"/>
      <c r="D77" s="3"/>
      <c r="E77" s="3"/>
      <c r="F77" s="3"/>
      <c r="G77" s="3"/>
      <c r="H77" s="3"/>
      <c r="I77" s="3"/>
      <c r="J77" s="3"/>
      <c r="K77" s="3"/>
      <c r="L77" s="3"/>
      <c r="M77" s="3"/>
      <c r="N77" s="3"/>
      <c r="O77" s="3"/>
      <c r="P77" s="3"/>
      <c r="Q77" s="3"/>
      <c r="R77" s="3"/>
      <c r="S77" s="3"/>
      <c r="T77" s="3"/>
      <c r="U77" s="34"/>
      <c r="V77" s="91">
        <v>-6.8000000000000096</v>
      </c>
      <c r="W77" s="92">
        <f t="shared" si="0"/>
        <v>-29.000000000001496</v>
      </c>
      <c r="X77" s="92">
        <f t="shared" si="1"/>
        <v>1.0098619329388556</v>
      </c>
      <c r="Y77" s="92">
        <f t="shared" si="2"/>
        <v>-7.8000000000000096</v>
      </c>
      <c r="Z77" s="92">
        <f t="shared" si="3"/>
        <v>-7.2463768115941962E-2</v>
      </c>
      <c r="AA77" s="92">
        <f t="shared" si="4"/>
        <v>0.99999999999999989</v>
      </c>
      <c r="AB77" s="93">
        <f t="shared" si="6"/>
        <v>0.75679172056920985</v>
      </c>
      <c r="AC77" s="92">
        <f t="shared" si="5"/>
        <v>-29.000000000001496</v>
      </c>
      <c r="AD77" s="93"/>
      <c r="AE77" s="34"/>
    </row>
    <row r="78" spans="1:31">
      <c r="A78" s="3"/>
      <c r="B78" s="3"/>
      <c r="C78" s="3"/>
      <c r="D78" s="3"/>
      <c r="E78" s="3"/>
      <c r="F78" s="3"/>
      <c r="G78" s="3"/>
      <c r="H78" s="3"/>
      <c r="I78" s="3"/>
      <c r="J78" s="3"/>
      <c r="K78" s="3"/>
      <c r="L78" s="3"/>
      <c r="M78" s="3"/>
      <c r="N78" s="3"/>
      <c r="O78" s="3"/>
      <c r="P78" s="3"/>
      <c r="Q78" s="3"/>
      <c r="R78" s="3"/>
      <c r="S78" s="3"/>
      <c r="T78" s="3"/>
      <c r="U78" s="34"/>
      <c r="V78" s="91">
        <v>-6.7000000000000099</v>
      </c>
      <c r="W78" s="92">
        <f t="shared" si="0"/>
        <v>-19.000000000000682</v>
      </c>
      <c r="X78" s="92">
        <f t="shared" si="1"/>
        <v>1.0151796255692354</v>
      </c>
      <c r="Y78" s="92">
        <f t="shared" si="2"/>
        <v>-7.7000000000000099</v>
      </c>
      <c r="Z78" s="92">
        <f t="shared" si="3"/>
        <v>-7.2992700729927001E-2</v>
      </c>
      <c r="AA78" s="92">
        <f t="shared" si="4"/>
        <v>1</v>
      </c>
      <c r="AB78" s="93">
        <f t="shared" si="6"/>
        <v>0.76629623486481901</v>
      </c>
      <c r="AC78" s="92">
        <f t="shared" si="5"/>
        <v>-19.000000000000682</v>
      </c>
      <c r="AD78" s="93"/>
      <c r="AE78" s="34"/>
    </row>
    <row r="79" spans="1:31">
      <c r="A79" s="3"/>
      <c r="B79" s="3"/>
      <c r="C79" s="3"/>
      <c r="D79" s="3"/>
      <c r="E79" s="3"/>
      <c r="F79" s="3"/>
      <c r="G79" s="3"/>
      <c r="H79" s="3"/>
      <c r="I79" s="3"/>
      <c r="J79" s="3"/>
      <c r="K79" s="3"/>
      <c r="L79" s="3"/>
      <c r="M79" s="3"/>
      <c r="N79" s="3"/>
      <c r="O79" s="3"/>
      <c r="P79" s="3"/>
      <c r="Q79" s="3"/>
      <c r="R79" s="3"/>
      <c r="S79" s="3"/>
      <c r="T79" s="3"/>
      <c r="U79" s="34"/>
      <c r="V79" s="91">
        <v>-6.6000000000000103</v>
      </c>
      <c r="W79" s="92">
        <f t="shared" si="0"/>
        <v>-14.000000000000377</v>
      </c>
      <c r="X79" s="92">
        <f t="shared" si="1"/>
        <v>1.0207756232686975</v>
      </c>
      <c r="Y79" s="92">
        <f t="shared" si="2"/>
        <v>-7.6000000000000103</v>
      </c>
      <c r="Z79" s="92">
        <f t="shared" si="3"/>
        <v>-7.3529411764705843E-2</v>
      </c>
      <c r="AA79" s="92">
        <f t="shared" si="4"/>
        <v>1.0000000000000002</v>
      </c>
      <c r="AB79" s="93">
        <f t="shared" si="6"/>
        <v>0.77603812117086357</v>
      </c>
      <c r="AC79" s="92">
        <f t="shared" si="5"/>
        <v>-14.000000000000377</v>
      </c>
      <c r="AD79" s="93"/>
      <c r="AE79" s="34"/>
    </row>
    <row r="80" spans="1:31" ht="15">
      <c r="A80" s="3"/>
      <c r="B80" s="16"/>
      <c r="C80" s="84"/>
      <c r="D80" s="3"/>
      <c r="E80" s="46"/>
      <c r="F80" s="46"/>
      <c r="G80" s="46"/>
      <c r="H80" s="46"/>
      <c r="I80" s="46"/>
      <c r="J80" s="3"/>
      <c r="K80" s="3"/>
      <c r="L80" s="3"/>
      <c r="M80" s="3"/>
      <c r="N80" s="3"/>
      <c r="O80" s="3"/>
      <c r="P80" s="3"/>
      <c r="Q80" s="3"/>
      <c r="R80" s="3"/>
      <c r="S80" s="3"/>
      <c r="T80" s="3"/>
      <c r="U80" s="34"/>
      <c r="V80" s="91">
        <v>-6.5000000000000098</v>
      </c>
      <c r="W80" s="92">
        <f t="shared" si="0"/>
        <v>-11.000000000000243</v>
      </c>
      <c r="X80" s="92">
        <f t="shared" si="1"/>
        <v>1.0266666666666662</v>
      </c>
      <c r="Y80" s="92">
        <f t="shared" si="2"/>
        <v>-7.5000000000000098</v>
      </c>
      <c r="Z80" s="92">
        <f t="shared" si="3"/>
        <v>-7.4074074074074028E-2</v>
      </c>
      <c r="AA80" s="92">
        <f t="shared" si="4"/>
        <v>1</v>
      </c>
      <c r="AB80" s="93">
        <f t="shared" si="6"/>
        <v>0.78602620087336139</v>
      </c>
      <c r="AC80" s="92">
        <f t="shared" si="5"/>
        <v>-11.000000000000243</v>
      </c>
      <c r="AD80" s="93"/>
      <c r="AE80" s="34"/>
    </row>
    <row r="81" spans="1:31" ht="15">
      <c r="A81" s="3"/>
      <c r="B81" s="3"/>
      <c r="C81" s="84"/>
      <c r="D81" s="3"/>
      <c r="E81" s="46"/>
      <c r="F81" s="46"/>
      <c r="G81" s="46"/>
      <c r="H81" s="46"/>
      <c r="I81" s="46"/>
      <c r="J81" s="3"/>
      <c r="K81" s="3"/>
      <c r="L81" s="3"/>
      <c r="M81" s="3"/>
      <c r="N81" s="3"/>
      <c r="O81" s="3"/>
      <c r="P81" s="3"/>
      <c r="Q81" s="3"/>
      <c r="R81" s="3"/>
      <c r="S81" s="3"/>
      <c r="T81" s="3"/>
      <c r="U81" s="34"/>
      <c r="V81" s="91">
        <v>-6.4000000000000101</v>
      </c>
      <c r="W81" s="92">
        <f t="shared" si="0"/>
        <v>-9.0000000000001634</v>
      </c>
      <c r="X81" s="92">
        <f t="shared" si="1"/>
        <v>1.0328707085463835</v>
      </c>
      <c r="Y81" s="92">
        <f t="shared" si="2"/>
        <v>-7.4000000000000101</v>
      </c>
      <c r="Z81" s="92">
        <f t="shared" si="3"/>
        <v>-7.4626865671641729E-2</v>
      </c>
      <c r="AA81" s="92">
        <f t="shared" si="4"/>
        <v>1</v>
      </c>
      <c r="AB81" s="93">
        <f t="shared" si="6"/>
        <v>0.79626972740315538</v>
      </c>
      <c r="AC81" s="92">
        <f t="shared" si="5"/>
        <v>-9.0000000000001634</v>
      </c>
      <c r="AD81" s="93"/>
      <c r="AE81" s="34"/>
    </row>
    <row r="82" spans="1:31" ht="15">
      <c r="A82" s="3"/>
      <c r="B82" s="3"/>
      <c r="C82" s="84"/>
      <c r="D82" s="3"/>
      <c r="E82" s="46"/>
      <c r="F82" s="46"/>
      <c r="G82" s="46"/>
      <c r="H82" s="46"/>
      <c r="I82" s="46"/>
      <c r="J82" s="3"/>
      <c r="K82" s="3"/>
      <c r="L82" s="3"/>
      <c r="M82" s="3"/>
      <c r="N82" s="3"/>
      <c r="O82" s="3"/>
      <c r="P82" s="3"/>
      <c r="Q82" s="3"/>
      <c r="R82" s="3"/>
      <c r="S82" s="3"/>
      <c r="T82" s="3"/>
      <c r="U82" s="34"/>
      <c r="V82" s="91">
        <v>-6.3000000000000096</v>
      </c>
      <c r="W82" s="92">
        <f t="shared" si="0"/>
        <v>-7.5714285714286902</v>
      </c>
      <c r="X82" s="92">
        <f t="shared" si="1"/>
        <v>1.0394070182022888</v>
      </c>
      <c r="Y82" s="92">
        <f t="shared" si="2"/>
        <v>-7.3000000000000096</v>
      </c>
      <c r="Z82" s="92">
        <f t="shared" si="3"/>
        <v>-7.5187969924811957E-2</v>
      </c>
      <c r="AA82" s="92">
        <f t="shared" si="4"/>
        <v>0.99999999999999989</v>
      </c>
      <c r="AB82" s="93">
        <f t="shared" si="6"/>
        <v>0.80677841223061231</v>
      </c>
      <c r="AC82" s="92">
        <f t="shared" si="5"/>
        <v>-7.5714285714286902</v>
      </c>
      <c r="AD82" s="93"/>
      <c r="AE82" s="34"/>
    </row>
    <row r="83" spans="1:31" ht="15">
      <c r="A83" s="3"/>
      <c r="B83" s="46"/>
      <c r="C83" s="46"/>
      <c r="D83" s="3"/>
      <c r="E83" s="46"/>
      <c r="F83" s="46"/>
      <c r="G83" s="46"/>
      <c r="H83" s="46"/>
      <c r="I83" s="46"/>
      <c r="J83" s="3"/>
      <c r="K83" s="3"/>
      <c r="L83" s="3"/>
      <c r="M83" s="3"/>
      <c r="N83" s="3"/>
      <c r="O83" s="3"/>
      <c r="P83" s="3"/>
      <c r="Q83" s="3"/>
      <c r="R83" s="3"/>
      <c r="S83" s="3"/>
      <c r="T83" s="3"/>
      <c r="U83" s="34"/>
      <c r="V83" s="91">
        <v>-6.2000000000000099</v>
      </c>
      <c r="W83" s="92">
        <f t="shared" si="0"/>
        <v>-6.5000000000000959</v>
      </c>
      <c r="X83" s="92">
        <f t="shared" si="1"/>
        <v>1.0462962962962956</v>
      </c>
      <c r="Y83" s="92">
        <f t="shared" si="2"/>
        <v>-7.2000000000000099</v>
      </c>
      <c r="Z83" s="92">
        <f t="shared" si="3"/>
        <v>-7.5757575757575718E-2</v>
      </c>
      <c r="AA83" s="92">
        <f t="shared" si="4"/>
        <v>1</v>
      </c>
      <c r="AB83" s="93">
        <f t="shared" si="6"/>
        <v>0.81756245268735694</v>
      </c>
      <c r="AC83" s="92">
        <f t="shared" si="5"/>
        <v>-6.5000000000000959</v>
      </c>
      <c r="AD83" s="93"/>
      <c r="AE83" s="34"/>
    </row>
    <row r="84" spans="1:31">
      <c r="A84" s="3"/>
      <c r="B84" s="3"/>
      <c r="C84" s="3"/>
      <c r="D84" s="3"/>
      <c r="E84" s="3"/>
      <c r="F84" s="3"/>
      <c r="G84" s="3"/>
      <c r="H84" s="3"/>
      <c r="I84" s="3"/>
      <c r="J84" s="3"/>
      <c r="K84" s="3"/>
      <c r="L84" s="3"/>
      <c r="M84" s="3"/>
      <c r="N84" s="3"/>
      <c r="O84" s="3"/>
      <c r="P84" s="3"/>
      <c r="Q84" s="3"/>
      <c r="R84" s="3"/>
      <c r="S84" s="3"/>
      <c r="T84" s="3"/>
      <c r="U84" s="34"/>
      <c r="V84" s="91">
        <v>-6.1000000000000103</v>
      </c>
      <c r="W84" s="92">
        <f t="shared" si="0"/>
        <v>-5.6666666666667433</v>
      </c>
      <c r="X84" s="92">
        <f t="shared" si="1"/>
        <v>1.0535608014282873</v>
      </c>
      <c r="Y84" s="92">
        <f t="shared" si="2"/>
        <v>-7.1000000000000103</v>
      </c>
      <c r="Z84" s="92">
        <f t="shared" si="3"/>
        <v>-7.633587786259538E-2</v>
      </c>
      <c r="AA84" s="92">
        <f t="shared" si="4"/>
        <v>1.0000000000000002</v>
      </c>
      <c r="AB84" s="93">
        <f t="shared" si="6"/>
        <v>0.82863256175841171</v>
      </c>
      <c r="AC84" s="92">
        <f t="shared" si="5"/>
        <v>-5.6666666666667433</v>
      </c>
      <c r="AD84" s="93"/>
      <c r="AE84" s="34"/>
    </row>
    <row r="85" spans="1:31">
      <c r="A85" s="3"/>
      <c r="B85" s="3"/>
      <c r="C85" s="3"/>
      <c r="D85" s="3"/>
      <c r="E85" s="3"/>
      <c r="F85" s="3"/>
      <c r="G85" s="3"/>
      <c r="H85" s="3"/>
      <c r="I85" s="3"/>
      <c r="J85" s="3"/>
      <c r="K85" s="3"/>
      <c r="L85" s="3"/>
      <c r="M85" s="3"/>
      <c r="N85" s="3"/>
      <c r="O85" s="3"/>
      <c r="P85" s="3"/>
      <c r="Q85" s="3"/>
      <c r="R85" s="3"/>
      <c r="S85" s="3"/>
      <c r="T85" s="3"/>
      <c r="U85" s="34"/>
      <c r="V85" s="91">
        <v>-6.0000000000000098</v>
      </c>
      <c r="W85" s="92">
        <f t="shared" si="0"/>
        <v>-5.0000000000000568</v>
      </c>
      <c r="X85" s="92">
        <f t="shared" si="1"/>
        <v>1.0612244897959175</v>
      </c>
      <c r="Y85" s="92">
        <f t="shared" si="2"/>
        <v>-7.0000000000000098</v>
      </c>
      <c r="Z85" s="92">
        <f t="shared" si="3"/>
        <v>-7.6923076923076844E-2</v>
      </c>
      <c r="AA85" s="92">
        <f t="shared" si="4"/>
        <v>1</v>
      </c>
      <c r="AB85" s="93">
        <f t="shared" si="6"/>
        <v>0.83999999999999886</v>
      </c>
      <c r="AC85" s="92">
        <f t="shared" si="5"/>
        <v>-5.0000000000000568</v>
      </c>
      <c r="AD85" s="93"/>
      <c r="AE85" s="34"/>
    </row>
    <row r="86" spans="1:31">
      <c r="A86" s="3"/>
      <c r="B86" s="3"/>
      <c r="C86" s="3"/>
      <c r="D86" s="3"/>
      <c r="E86" s="3"/>
      <c r="F86" s="3"/>
      <c r="G86" s="3"/>
      <c r="H86" s="3"/>
      <c r="I86" s="3"/>
      <c r="J86" s="3"/>
      <c r="K86" s="3"/>
      <c r="L86" s="3"/>
      <c r="M86" s="3"/>
      <c r="N86" s="3"/>
      <c r="O86" s="3"/>
      <c r="P86" s="3"/>
      <c r="Q86" s="3"/>
      <c r="R86" s="3"/>
      <c r="S86" s="3"/>
      <c r="T86" s="3"/>
      <c r="U86" s="34"/>
      <c r="V86" s="91">
        <v>-5.9000000000000101</v>
      </c>
      <c r="W86" s="92">
        <f t="shared" si="0"/>
        <v>-4.4545454545455012</v>
      </c>
      <c r="X86" s="92">
        <f t="shared" si="1"/>
        <v>1.0693131695022047</v>
      </c>
      <c r="Y86" s="92">
        <f t="shared" si="2"/>
        <v>-6.9000000000000101</v>
      </c>
      <c r="Z86" s="92">
        <f t="shared" si="3"/>
        <v>-7.7519379844961156E-2</v>
      </c>
      <c r="AA86" s="92">
        <f t="shared" si="4"/>
        <v>0.99999999999999989</v>
      </c>
      <c r="AB86" s="93">
        <f t="shared" si="6"/>
        <v>0.85167660975107884</v>
      </c>
      <c r="AC86" s="92">
        <f t="shared" si="5"/>
        <v>-4.4545454545455012</v>
      </c>
      <c r="AD86" s="93"/>
      <c r="AE86" s="34"/>
    </row>
    <row r="87" spans="1:31">
      <c r="A87" s="3"/>
      <c r="B87" s="3"/>
      <c r="C87" s="3"/>
      <c r="D87" s="3"/>
      <c r="E87" s="3"/>
      <c r="F87" s="3"/>
      <c r="G87" s="3"/>
      <c r="H87" s="3"/>
      <c r="I87" s="3"/>
      <c r="J87" s="3"/>
      <c r="K87" s="3"/>
      <c r="L87" s="3"/>
      <c r="M87" s="3"/>
      <c r="N87" s="3"/>
      <c r="O87" s="3"/>
      <c r="P87" s="3"/>
      <c r="Q87" s="3"/>
      <c r="R87" s="3"/>
      <c r="S87" s="3"/>
      <c r="T87" s="3"/>
      <c r="U87" s="34"/>
      <c r="V87" s="91">
        <v>-5.8000000000000096</v>
      </c>
      <c r="W87" s="92">
        <f t="shared" si="0"/>
        <v>-4.0000000000000435</v>
      </c>
      <c r="X87" s="92">
        <f t="shared" si="1"/>
        <v>1.0778546712802759</v>
      </c>
      <c r="Y87" s="92">
        <f t="shared" si="2"/>
        <v>-6.8000000000000096</v>
      </c>
      <c r="Z87" s="92">
        <f t="shared" si="3"/>
        <v>-7.8124999999999958E-2</v>
      </c>
      <c r="AA87" s="92">
        <f t="shared" si="4"/>
        <v>1.0000000000000002</v>
      </c>
      <c r="AB87" s="93">
        <f t="shared" si="6"/>
        <v>0.86367485182048986</v>
      </c>
      <c r="AC87" s="92">
        <f t="shared" si="5"/>
        <v>-4.0000000000000435</v>
      </c>
      <c r="AD87" s="93"/>
      <c r="AE87" s="34"/>
    </row>
    <row r="88" spans="1:31">
      <c r="A88" s="3"/>
      <c r="B88" s="3"/>
      <c r="C88" s="3"/>
      <c r="D88" s="3"/>
      <c r="E88" s="3"/>
      <c r="F88" s="3"/>
      <c r="G88" s="3"/>
      <c r="H88" s="3"/>
      <c r="I88" s="3"/>
      <c r="J88" s="3"/>
      <c r="K88" s="3"/>
      <c r="L88" s="3"/>
      <c r="M88" s="3"/>
      <c r="N88" s="3"/>
      <c r="O88" s="3"/>
      <c r="P88" s="3"/>
      <c r="Q88" s="3"/>
      <c r="R88" s="3"/>
      <c r="S88" s="3"/>
      <c r="T88" s="3"/>
      <c r="U88" s="34"/>
      <c r="V88" s="91">
        <v>-5.7000000000000197</v>
      </c>
      <c r="W88" s="92">
        <f t="shared" si="0"/>
        <v>-3.6153846153846847</v>
      </c>
      <c r="X88" s="92">
        <f t="shared" si="1"/>
        <v>1.0868790376475812</v>
      </c>
      <c r="Y88" s="92">
        <f t="shared" si="2"/>
        <v>-6.7000000000000197</v>
      </c>
      <c r="Z88" s="92">
        <f t="shared" si="3"/>
        <v>-7.8740157480314821E-2</v>
      </c>
      <c r="AA88" s="92">
        <f t="shared" si="4"/>
        <v>1</v>
      </c>
      <c r="AB88" s="93">
        <f t="shared" si="6"/>
        <v>0.87600784484636929</v>
      </c>
      <c r="AC88" s="92">
        <f t="shared" si="5"/>
        <v>-3.6153846153846847</v>
      </c>
      <c r="AD88" s="93"/>
      <c r="AE88" s="34"/>
    </row>
    <row r="89" spans="1:31">
      <c r="A89" s="3"/>
      <c r="B89" s="3"/>
      <c r="C89" s="3"/>
      <c r="D89" s="3"/>
      <c r="E89" s="3"/>
      <c r="F89" s="3"/>
      <c r="G89" s="3"/>
      <c r="H89" s="3"/>
      <c r="I89" s="3"/>
      <c r="J89" s="3"/>
      <c r="K89" s="3"/>
      <c r="L89" s="3"/>
      <c r="M89" s="3"/>
      <c r="N89" s="3"/>
      <c r="O89" s="3"/>
      <c r="P89" s="3"/>
      <c r="Q89" s="3"/>
      <c r="R89" s="3"/>
      <c r="S89" s="3"/>
      <c r="T89" s="3"/>
      <c r="U89" s="34"/>
      <c r="V89" s="91">
        <v>-5.6000000000000201</v>
      </c>
      <c r="W89" s="92">
        <f t="shared" si="0"/>
        <v>-3.285714285714346</v>
      </c>
      <c r="X89" s="92">
        <f t="shared" si="1"/>
        <v>1.0964187327823671</v>
      </c>
      <c r="Y89" s="92">
        <f t="shared" si="2"/>
        <v>-6.6000000000000201</v>
      </c>
      <c r="Z89" s="92">
        <f t="shared" si="3"/>
        <v>-7.9365079365079236E-2</v>
      </c>
      <c r="AA89" s="92">
        <f t="shared" si="4"/>
        <v>1</v>
      </c>
      <c r="AB89" s="93">
        <f t="shared" si="6"/>
        <v>0.88868940754039238</v>
      </c>
      <c r="AC89" s="92">
        <f t="shared" si="5"/>
        <v>-3.285714285714346</v>
      </c>
      <c r="AD89" s="93"/>
      <c r="AE89" s="34"/>
    </row>
    <row r="90" spans="1:31">
      <c r="A90" s="3"/>
      <c r="B90" s="3"/>
      <c r="C90" s="3"/>
      <c r="D90" s="3"/>
      <c r="E90" s="3"/>
      <c r="F90" s="3"/>
      <c r="G90" s="3"/>
      <c r="H90" s="3"/>
      <c r="I90" s="3"/>
      <c r="J90" s="3"/>
      <c r="K90" s="3"/>
      <c r="L90" s="3"/>
      <c r="M90" s="3"/>
      <c r="N90" s="3"/>
      <c r="O90" s="3"/>
      <c r="P90" s="3"/>
      <c r="Q90" s="3"/>
      <c r="R90" s="3"/>
      <c r="S90" s="3"/>
      <c r="T90" s="3"/>
      <c r="U90" s="34"/>
      <c r="V90" s="91">
        <v>-5.5000000000000204</v>
      </c>
      <c r="W90" s="92">
        <f t="shared" si="0"/>
        <v>-3.0000000000000546</v>
      </c>
      <c r="X90" s="92">
        <f t="shared" si="1"/>
        <v>1.1065088757396428</v>
      </c>
      <c r="Y90" s="92">
        <f t="shared" si="2"/>
        <v>-6.5000000000000204</v>
      </c>
      <c r="Z90" s="92">
        <f t="shared" si="3"/>
        <v>-7.9999999999999863E-2</v>
      </c>
      <c r="AA90" s="92">
        <f t="shared" si="4"/>
        <v>1</v>
      </c>
      <c r="AB90" s="93">
        <f t="shared" si="6"/>
        <v>0.9017341040462401</v>
      </c>
      <c r="AC90" s="92">
        <f t="shared" si="5"/>
        <v>-3.0000000000000546</v>
      </c>
      <c r="AD90" s="93"/>
      <c r="AE90" s="34"/>
    </row>
    <row r="91" spans="1:31">
      <c r="A91" s="3"/>
      <c r="B91" s="3"/>
      <c r="C91" s="3"/>
      <c r="D91" s="3"/>
      <c r="E91" s="3"/>
      <c r="F91" s="3"/>
      <c r="G91" s="3"/>
      <c r="H91" s="3"/>
      <c r="I91" s="3"/>
      <c r="J91" s="3"/>
      <c r="K91" s="3"/>
      <c r="L91" s="3"/>
      <c r="M91" s="3"/>
      <c r="N91" s="3"/>
      <c r="O91" s="3"/>
      <c r="P91" s="3"/>
      <c r="Q91" s="3"/>
      <c r="R91" s="3"/>
      <c r="S91" s="3"/>
      <c r="T91" s="3"/>
      <c r="U91" s="34"/>
      <c r="V91" s="91">
        <v>-5.4000000000000199</v>
      </c>
      <c r="W91" s="92">
        <f t="shared" si="0"/>
        <v>-2.7500000000000462</v>
      </c>
      <c r="X91" s="92">
        <f t="shared" si="1"/>
        <v>1.1171874999999978</v>
      </c>
      <c r="Y91" s="92">
        <f t="shared" si="2"/>
        <v>-6.4000000000000199</v>
      </c>
      <c r="Z91" s="92">
        <f t="shared" si="3"/>
        <v>-8.064516129032244E-2</v>
      </c>
      <c r="AA91" s="92">
        <f t="shared" si="4"/>
        <v>0.99999999999999978</v>
      </c>
      <c r="AB91" s="93">
        <f t="shared" si="6"/>
        <v>0.91515729265967316</v>
      </c>
      <c r="AC91" s="92">
        <f t="shared" si="5"/>
        <v>-2.7500000000000462</v>
      </c>
      <c r="AD91" s="93"/>
      <c r="AE91" s="34"/>
    </row>
    <row r="92" spans="1:31">
      <c r="A92" s="3"/>
      <c r="B92" s="3"/>
      <c r="C92" s="3"/>
      <c r="D92" s="3"/>
      <c r="E92" s="3"/>
      <c r="F92" s="3"/>
      <c r="G92" s="3"/>
      <c r="H92" s="3"/>
      <c r="I92" s="3"/>
      <c r="J92" s="3"/>
      <c r="K92" s="3"/>
      <c r="L92" s="3"/>
      <c r="M92" s="3"/>
      <c r="N92" s="3"/>
      <c r="O92" s="3"/>
      <c r="P92" s="3"/>
      <c r="Q92" s="3"/>
      <c r="R92" s="3"/>
      <c r="S92" s="3"/>
      <c r="T92" s="3"/>
      <c r="U92" s="34"/>
      <c r="V92" s="91">
        <v>-5.3000000000000203</v>
      </c>
      <c r="W92" s="92">
        <f t="shared" si="0"/>
        <v>-2.529411764705924</v>
      </c>
      <c r="X92" s="92">
        <f t="shared" si="1"/>
        <v>1.1284958427815548</v>
      </c>
      <c r="Y92" s="92">
        <f t="shared" si="2"/>
        <v>-6.3000000000000203</v>
      </c>
      <c r="Z92" s="92">
        <f t="shared" si="3"/>
        <v>-8.1300813008129941E-2</v>
      </c>
      <c r="AA92" s="92">
        <f t="shared" si="4"/>
        <v>1</v>
      </c>
      <c r="AB92" s="93">
        <f t="shared" si="6"/>
        <v>0.92897517817645336</v>
      </c>
      <c r="AC92" s="92">
        <f t="shared" si="5"/>
        <v>-2.529411764705924</v>
      </c>
      <c r="AD92" s="93"/>
      <c r="AE92" s="34"/>
    </row>
    <row r="93" spans="1:31">
      <c r="A93" s="3"/>
      <c r="B93" s="3"/>
      <c r="C93" s="3"/>
      <c r="D93" s="3"/>
      <c r="E93" s="3"/>
      <c r="F93" s="3"/>
      <c r="G93" s="3"/>
      <c r="H93" s="3"/>
      <c r="I93" s="3"/>
      <c r="J93" s="3"/>
      <c r="K93" s="3"/>
      <c r="L93" s="3"/>
      <c r="M93" s="3"/>
      <c r="N93" s="3"/>
      <c r="O93" s="3"/>
      <c r="P93" s="3"/>
      <c r="Q93" s="3"/>
      <c r="R93" s="3"/>
      <c r="S93" s="3"/>
      <c r="T93" s="3"/>
      <c r="U93" s="34"/>
      <c r="V93" s="91">
        <v>-5.2000000000000197</v>
      </c>
      <c r="W93" s="92">
        <f t="shared" si="0"/>
        <v>-2.3333333333333703</v>
      </c>
      <c r="X93" s="92">
        <f t="shared" si="1"/>
        <v>1.1404786680541079</v>
      </c>
      <c r="Y93" s="92">
        <f t="shared" si="2"/>
        <v>-6.2000000000000197</v>
      </c>
      <c r="Z93" s="92">
        <f t="shared" si="3"/>
        <v>-8.1967213114753967E-2</v>
      </c>
      <c r="AA93" s="92">
        <f t="shared" si="4"/>
        <v>1</v>
      </c>
      <c r="AB93" s="93">
        <f t="shared" si="6"/>
        <v>0.94320486815415527</v>
      </c>
      <c r="AC93" s="92">
        <f t="shared" si="5"/>
        <v>-2.3333333333333703</v>
      </c>
      <c r="AD93" s="93"/>
      <c r="AE93" s="34"/>
    </row>
    <row r="94" spans="1:31">
      <c r="A94" s="3"/>
      <c r="B94" s="3"/>
      <c r="C94" s="3"/>
      <c r="D94" s="3"/>
      <c r="E94" s="3"/>
      <c r="F94" s="3"/>
      <c r="G94" s="3"/>
      <c r="H94" s="3"/>
      <c r="I94" s="3"/>
      <c r="J94" s="3"/>
      <c r="K94" s="3"/>
      <c r="L94" s="3"/>
      <c r="M94" s="3"/>
      <c r="N94" s="3"/>
      <c r="O94" s="3"/>
      <c r="P94" s="3"/>
      <c r="Q94" s="3"/>
      <c r="R94" s="3"/>
      <c r="S94" s="3"/>
      <c r="T94" s="3"/>
      <c r="U94" s="34"/>
      <c r="V94" s="91">
        <v>-5.1000000000000201</v>
      </c>
      <c r="W94" s="92">
        <f t="shared" si="0"/>
        <v>-2.1578947368421382</v>
      </c>
      <c r="X94" s="92">
        <f t="shared" si="1"/>
        <v>1.1531846277882263</v>
      </c>
      <c r="Y94" s="92">
        <f t="shared" si="2"/>
        <v>-6.1000000000000201</v>
      </c>
      <c r="Z94" s="92">
        <f t="shared" si="3"/>
        <v>-8.2644628099173417E-2</v>
      </c>
      <c r="AA94" s="92">
        <f t="shared" si="4"/>
        <v>1</v>
      </c>
      <c r="AB94" s="93">
        <f t="shared" si="6"/>
        <v>0.95786443339439653</v>
      </c>
      <c r="AC94" s="92">
        <f t="shared" si="5"/>
        <v>-2.1578947368421382</v>
      </c>
      <c r="AD94" s="93"/>
      <c r="AE94" s="34"/>
    </row>
    <row r="95" spans="1:31">
      <c r="A95" s="3"/>
      <c r="B95" s="3"/>
      <c r="C95" s="3"/>
      <c r="D95" s="3"/>
      <c r="E95" s="3"/>
      <c r="F95" s="3"/>
      <c r="G95" s="3"/>
      <c r="H95" s="3"/>
      <c r="I95" s="3"/>
      <c r="J95" s="3"/>
      <c r="K95" s="3"/>
      <c r="L95" s="3"/>
      <c r="M95" s="3"/>
      <c r="N95" s="3"/>
      <c r="O95" s="3"/>
      <c r="P95" s="3"/>
      <c r="Q95" s="3"/>
      <c r="R95" s="3"/>
      <c r="S95" s="3"/>
      <c r="T95" s="3"/>
      <c r="U95" s="34"/>
      <c r="V95" s="91">
        <v>-5.0000000000000204</v>
      </c>
      <c r="W95" s="92">
        <f t="shared" si="0"/>
        <v>-2.0000000000000315</v>
      </c>
      <c r="X95" s="92">
        <f t="shared" si="1"/>
        <v>1.1666666666666639</v>
      </c>
      <c r="Y95" s="92">
        <f t="shared" si="2"/>
        <v>-6.0000000000000195</v>
      </c>
      <c r="Z95" s="92">
        <f t="shared" si="3"/>
        <v>-8.3333333333333204E-2</v>
      </c>
      <c r="AA95" s="92">
        <f t="shared" si="4"/>
        <v>1.0000000000000002</v>
      </c>
      <c r="AB95" s="93">
        <f t="shared" si="6"/>
        <v>0.97297297297296992</v>
      </c>
      <c r="AC95" s="92">
        <f t="shared" si="5"/>
        <v>-2.0000000000000315</v>
      </c>
      <c r="AD95" s="93"/>
      <c r="AE95" s="34"/>
    </row>
    <row r="96" spans="1:31">
      <c r="A96" s="3"/>
      <c r="B96" s="3"/>
      <c r="C96" s="3"/>
      <c r="D96" s="3"/>
      <c r="E96" s="3"/>
      <c r="F96" s="3"/>
      <c r="G96" s="3"/>
      <c r="H96" s="3"/>
      <c r="I96" s="3"/>
      <c r="J96" s="3"/>
      <c r="K96" s="3"/>
      <c r="L96" s="3"/>
      <c r="M96" s="3"/>
      <c r="N96" s="3"/>
      <c r="O96" s="3"/>
      <c r="P96" s="3"/>
      <c r="Q96" s="3"/>
      <c r="R96" s="3"/>
      <c r="S96" s="3"/>
      <c r="T96" s="3"/>
      <c r="U96" s="34"/>
      <c r="V96" s="91">
        <v>-4.9000000000000199</v>
      </c>
      <c r="W96" s="92">
        <f t="shared" si="0"/>
        <v>-1.8571428571428839</v>
      </c>
      <c r="X96" s="92">
        <f t="shared" si="1"/>
        <v>1.1809824762999108</v>
      </c>
      <c r="Y96" s="92">
        <f t="shared" si="2"/>
        <v>-5.9000000000000199</v>
      </c>
      <c r="Z96" s="92">
        <f t="shared" si="3"/>
        <v>-8.4033613445378005E-2</v>
      </c>
      <c r="AA96" s="92">
        <f t="shared" si="4"/>
        <v>0.99999999999999978</v>
      </c>
      <c r="AB96" s="93">
        <f t="shared" si="6"/>
        <v>0.98855068416643077</v>
      </c>
      <c r="AC96" s="92">
        <f t="shared" si="5"/>
        <v>-1.8571428571428839</v>
      </c>
      <c r="AD96" s="93"/>
      <c r="AE96" s="34"/>
    </row>
    <row r="97" spans="1:31">
      <c r="A97" s="3"/>
      <c r="B97" s="3"/>
      <c r="C97" s="3"/>
      <c r="D97" s="3"/>
      <c r="E97" s="3"/>
      <c r="F97" s="3"/>
      <c r="G97" s="3"/>
      <c r="H97" s="3"/>
      <c r="I97" s="3"/>
      <c r="J97" s="3"/>
      <c r="K97" s="3"/>
      <c r="L97" s="3"/>
      <c r="M97" s="3"/>
      <c r="N97" s="3"/>
      <c r="O97" s="3"/>
      <c r="P97" s="3"/>
      <c r="Q97" s="3"/>
      <c r="R97" s="3"/>
      <c r="S97" s="3"/>
      <c r="T97" s="3"/>
      <c r="U97" s="34"/>
      <c r="V97" s="91">
        <v>-4.8000000000000203</v>
      </c>
      <c r="W97" s="92">
        <f t="shared" si="0"/>
        <v>-1.7272727272727524</v>
      </c>
      <c r="X97" s="92">
        <f t="shared" si="1"/>
        <v>1.1961950059453001</v>
      </c>
      <c r="Y97" s="92">
        <f t="shared" si="2"/>
        <v>-5.8000000000000203</v>
      </c>
      <c r="Z97" s="92">
        <f t="shared" si="3"/>
        <v>-8.4745762711864264E-2</v>
      </c>
      <c r="AA97" s="92">
        <f t="shared" si="4"/>
        <v>1</v>
      </c>
      <c r="AB97" s="93">
        <f t="shared" si="6"/>
        <v>1.0046189376443386</v>
      </c>
      <c r="AC97" s="92">
        <f t="shared" si="5"/>
        <v>-1.7272727272727524</v>
      </c>
      <c r="AD97" s="93"/>
      <c r="AE97" s="34"/>
    </row>
    <row r="98" spans="1:31">
      <c r="A98" s="3"/>
      <c r="B98" s="3"/>
      <c r="C98" s="3"/>
      <c r="D98" s="3"/>
      <c r="E98" s="3"/>
      <c r="F98" s="3"/>
      <c r="G98" s="3"/>
      <c r="H98" s="3"/>
      <c r="I98" s="3"/>
      <c r="J98" s="3"/>
      <c r="K98" s="3"/>
      <c r="L98" s="3"/>
      <c r="M98" s="3"/>
      <c r="N98" s="3"/>
      <c r="O98" s="3"/>
      <c r="P98" s="3"/>
      <c r="Q98" s="3"/>
      <c r="R98" s="3"/>
      <c r="S98" s="3"/>
      <c r="T98" s="3"/>
      <c r="U98" s="34"/>
      <c r="V98" s="91">
        <v>-4.7000000000000197</v>
      </c>
      <c r="W98" s="92">
        <f t="shared" si="0"/>
        <v>-1.6086956521739355</v>
      </c>
      <c r="X98" s="92">
        <f t="shared" si="1"/>
        <v>1.212373037857799</v>
      </c>
      <c r="Y98" s="92">
        <f t="shared" si="2"/>
        <v>-5.7000000000000197</v>
      </c>
      <c r="Z98" s="92">
        <f t="shared" si="3"/>
        <v>-8.5470085470085319E-2</v>
      </c>
      <c r="AA98" s="92">
        <f t="shared" si="4"/>
        <v>1</v>
      </c>
      <c r="AB98" s="93">
        <f t="shared" si="6"/>
        <v>1.0212003583159119</v>
      </c>
      <c r="AC98" s="92">
        <f t="shared" si="5"/>
        <v>-1.6086956521739355</v>
      </c>
      <c r="AD98" s="93"/>
      <c r="AE98" s="34"/>
    </row>
    <row r="99" spans="1:31">
      <c r="A99" s="3"/>
      <c r="B99" s="3"/>
      <c r="C99" s="3"/>
      <c r="D99" s="3"/>
      <c r="E99" s="3"/>
      <c r="F99" s="3"/>
      <c r="G99" s="3"/>
      <c r="H99" s="3"/>
      <c r="I99" s="3"/>
      <c r="J99" s="3"/>
      <c r="K99" s="3"/>
      <c r="L99" s="3"/>
      <c r="M99" s="3"/>
      <c r="N99" s="3"/>
      <c r="O99" s="3"/>
      <c r="P99" s="3"/>
      <c r="Q99" s="3"/>
      <c r="R99" s="3"/>
      <c r="S99" s="3"/>
      <c r="T99" s="3"/>
      <c r="U99" s="34"/>
      <c r="V99" s="91">
        <v>-4.6000000000000201</v>
      </c>
      <c r="W99" s="92">
        <f t="shared" si="0"/>
        <v>-1.5000000000000207</v>
      </c>
      <c r="X99" s="92">
        <f t="shared" si="1"/>
        <v>1.2295918367346903</v>
      </c>
      <c r="Y99" s="92">
        <f t="shared" si="2"/>
        <v>-5.6000000000000201</v>
      </c>
      <c r="Z99" s="92">
        <f t="shared" si="3"/>
        <v>-8.6206896551723991E-2</v>
      </c>
      <c r="AA99" s="92">
        <f t="shared" si="4"/>
        <v>1.0000000000000002</v>
      </c>
      <c r="AB99" s="93">
        <f t="shared" si="6"/>
        <v>1.0383189122373266</v>
      </c>
      <c r="AC99" s="92">
        <f t="shared" si="5"/>
        <v>-1.5000000000000207</v>
      </c>
      <c r="AD99" s="93"/>
      <c r="AE99" s="34"/>
    </row>
    <row r="100" spans="1:31">
      <c r="A100" s="3"/>
      <c r="B100" s="3"/>
      <c r="C100" s="3"/>
      <c r="D100" s="3"/>
      <c r="E100" s="3"/>
      <c r="F100" s="3"/>
      <c r="G100" s="3"/>
      <c r="H100" s="3"/>
      <c r="I100" s="3"/>
      <c r="J100" s="3"/>
      <c r="K100" s="3"/>
      <c r="L100" s="3"/>
      <c r="M100" s="3"/>
      <c r="N100" s="3"/>
      <c r="O100" s="3"/>
      <c r="P100" s="3"/>
      <c r="Q100" s="3"/>
      <c r="R100" s="3"/>
      <c r="S100" s="3"/>
      <c r="T100" s="3"/>
      <c r="U100" s="34"/>
      <c r="V100" s="91">
        <v>-4.5000000000000204</v>
      </c>
      <c r="W100" s="92">
        <f t="shared" si="0"/>
        <v>-1.4000000000000199</v>
      </c>
      <c r="X100" s="92">
        <f t="shared" si="1"/>
        <v>1.2479338842975167</v>
      </c>
      <c r="Y100" s="92">
        <f t="shared" si="2"/>
        <v>-5.5000000000000204</v>
      </c>
      <c r="Z100" s="92">
        <f t="shared" si="3"/>
        <v>-8.695652173913028E-2</v>
      </c>
      <c r="AA100" s="92">
        <f t="shared" si="4"/>
        <v>1.0000000000000002</v>
      </c>
      <c r="AB100" s="93">
        <f t="shared" si="6"/>
        <v>1.0559999999999963</v>
      </c>
      <c r="AC100" s="92">
        <f t="shared" si="5"/>
        <v>-1.4000000000000199</v>
      </c>
      <c r="AD100" s="93"/>
      <c r="AE100" s="34"/>
    </row>
    <row r="101" spans="1:31">
      <c r="A101" s="3"/>
      <c r="B101" s="3"/>
      <c r="C101" s="3"/>
      <c r="D101" s="3"/>
      <c r="E101" s="3"/>
      <c r="F101" s="3"/>
      <c r="G101" s="3"/>
      <c r="H101" s="3"/>
      <c r="I101" s="3"/>
      <c r="J101" s="3"/>
      <c r="K101" s="3"/>
      <c r="L101" s="3"/>
      <c r="M101" s="3"/>
      <c r="N101" s="3"/>
      <c r="O101" s="3"/>
      <c r="P101" s="3"/>
      <c r="Q101" s="3"/>
      <c r="R101" s="3"/>
      <c r="S101" s="3"/>
      <c r="T101" s="3"/>
      <c r="U101" s="34"/>
      <c r="V101" s="91">
        <v>-4.4000000000000199</v>
      </c>
      <c r="W101" s="92">
        <f t="shared" si="0"/>
        <v>-1.307692307692325</v>
      </c>
      <c r="X101" s="92">
        <f t="shared" si="1"/>
        <v>1.2674897119341524</v>
      </c>
      <c r="Y101" s="92">
        <f t="shared" si="2"/>
        <v>-5.4000000000000199</v>
      </c>
      <c r="Z101" s="92">
        <f t="shared" si="3"/>
        <v>-8.7719298245613878E-2</v>
      </c>
      <c r="AA101" s="92">
        <f t="shared" si="4"/>
        <v>1</v>
      </c>
      <c r="AB101" s="93">
        <f t="shared" si="6"/>
        <v>1.0742705570291742</v>
      </c>
      <c r="AC101" s="92">
        <f t="shared" si="5"/>
        <v>-1.307692307692325</v>
      </c>
      <c r="AD101" s="93"/>
      <c r="AE101" s="34"/>
    </row>
    <row r="102" spans="1:31">
      <c r="A102" s="3"/>
      <c r="B102" s="3"/>
      <c r="C102" s="3"/>
      <c r="D102" s="3"/>
      <c r="E102" s="3"/>
      <c r="F102" s="3"/>
      <c r="G102" s="3"/>
      <c r="H102" s="3"/>
      <c r="I102" s="3"/>
      <c r="J102" s="3"/>
      <c r="K102" s="3"/>
      <c r="L102" s="3"/>
      <c r="M102" s="3"/>
      <c r="N102" s="3"/>
      <c r="O102" s="3"/>
      <c r="P102" s="3"/>
      <c r="Q102" s="3"/>
      <c r="R102" s="3"/>
      <c r="S102" s="3"/>
      <c r="T102" s="3"/>
      <c r="U102" s="34"/>
      <c r="V102" s="91">
        <v>-4.3000000000000203</v>
      </c>
      <c r="W102" s="92">
        <f t="shared" si="0"/>
        <v>-1.2222222222222385</v>
      </c>
      <c r="X102" s="92">
        <f t="shared" si="1"/>
        <v>1.2883588465646094</v>
      </c>
      <c r="Y102" s="92">
        <f t="shared" si="2"/>
        <v>-5.3000000000000203</v>
      </c>
      <c r="Z102" s="92">
        <f t="shared" si="3"/>
        <v>-8.849557522123877E-2</v>
      </c>
      <c r="AA102" s="92">
        <f t="shared" si="4"/>
        <v>1</v>
      </c>
      <c r="AB102" s="93">
        <f t="shared" si="6"/>
        <v>1.0931591612237843</v>
      </c>
      <c r="AC102" s="92">
        <f t="shared" si="5"/>
        <v>-1.2222222222222385</v>
      </c>
      <c r="AD102" s="93"/>
      <c r="AE102" s="34"/>
    </row>
    <row r="103" spans="1:31">
      <c r="A103" s="3"/>
      <c r="B103" s="3"/>
      <c r="C103" s="3"/>
      <c r="D103" s="3"/>
      <c r="E103" s="3"/>
      <c r="F103" s="3"/>
      <c r="G103" s="3"/>
      <c r="H103" s="3"/>
      <c r="I103" s="3"/>
      <c r="J103" s="3"/>
      <c r="K103" s="3"/>
      <c r="L103" s="3"/>
      <c r="M103" s="3"/>
      <c r="N103" s="3"/>
      <c r="O103" s="3"/>
      <c r="P103" s="3"/>
      <c r="Q103" s="3"/>
      <c r="R103" s="3"/>
      <c r="S103" s="3"/>
      <c r="T103" s="3"/>
      <c r="U103" s="34"/>
      <c r="V103" s="91">
        <v>-4.2000000000000197</v>
      </c>
      <c r="W103" s="92">
        <f t="shared" si="0"/>
        <v>-1.1428571428571579</v>
      </c>
      <c r="X103" s="92">
        <f t="shared" si="1"/>
        <v>1.31065088757396</v>
      </c>
      <c r="Y103" s="92">
        <f t="shared" si="2"/>
        <v>-5.2000000000000197</v>
      </c>
      <c r="Z103" s="92">
        <f t="shared" si="3"/>
        <v>-8.9285714285714121E-2</v>
      </c>
      <c r="AA103" s="92">
        <f t="shared" si="4"/>
        <v>1</v>
      </c>
      <c r="AB103" s="93">
        <f t="shared" si="6"/>
        <v>1.1126961483594824</v>
      </c>
      <c r="AC103" s="92">
        <f t="shared" si="5"/>
        <v>-1.1428571428571579</v>
      </c>
      <c r="AD103" s="93"/>
      <c r="AE103" s="34"/>
    </row>
    <row r="104" spans="1:31">
      <c r="A104" s="3"/>
      <c r="B104" s="3"/>
      <c r="C104" s="3"/>
      <c r="D104" s="3"/>
      <c r="E104" s="3"/>
      <c r="F104" s="3"/>
      <c r="G104" s="3"/>
      <c r="H104" s="3"/>
      <c r="I104" s="3"/>
      <c r="J104" s="3"/>
      <c r="K104" s="3"/>
      <c r="L104" s="3"/>
      <c r="M104" s="3"/>
      <c r="N104" s="3"/>
      <c r="O104" s="3"/>
      <c r="P104" s="3"/>
      <c r="Q104" s="3"/>
      <c r="R104" s="3"/>
      <c r="S104" s="3"/>
      <c r="T104" s="3"/>
      <c r="U104" s="34"/>
      <c r="V104" s="91">
        <v>-4.1000000000000201</v>
      </c>
      <c r="W104" s="92">
        <f t="shared" si="0"/>
        <v>-1.0689655172413937</v>
      </c>
      <c r="X104" s="92">
        <f t="shared" si="1"/>
        <v>1.3344867358708139</v>
      </c>
      <c r="Y104" s="92">
        <f t="shared" si="2"/>
        <v>-5.1000000000000201</v>
      </c>
      <c r="Z104" s="92">
        <f t="shared" si="3"/>
        <v>-9.0090090090089933E-2</v>
      </c>
      <c r="AA104" s="92">
        <f t="shared" si="4"/>
        <v>1</v>
      </c>
      <c r="AB104" s="93">
        <f t="shared" si="6"/>
        <v>1.1329137356534575</v>
      </c>
      <c r="AC104" s="92">
        <f t="shared" si="5"/>
        <v>-1.0689655172413937</v>
      </c>
      <c r="AD104" s="93"/>
      <c r="AE104" s="34"/>
    </row>
    <row r="105" spans="1:31">
      <c r="A105" s="3"/>
      <c r="B105" s="3"/>
      <c r="C105" s="3"/>
      <c r="D105" s="3"/>
      <c r="E105" s="3"/>
      <c r="F105" s="3"/>
      <c r="G105" s="3"/>
      <c r="H105" s="3"/>
      <c r="I105" s="3"/>
      <c r="J105" s="3"/>
      <c r="K105" s="3"/>
      <c r="L105" s="3"/>
      <c r="M105" s="3"/>
      <c r="N105" s="3"/>
      <c r="O105" s="3"/>
      <c r="P105" s="3"/>
      <c r="Q105" s="3"/>
      <c r="R105" s="3"/>
      <c r="S105" s="3"/>
      <c r="T105" s="3"/>
      <c r="U105" s="34"/>
      <c r="V105" s="91">
        <v>-4.0000000000000204</v>
      </c>
      <c r="W105" s="92">
        <f t="shared" si="0"/>
        <v>-1.0000000000000138</v>
      </c>
      <c r="X105" s="92">
        <f t="shared" si="1"/>
        <v>1.3599999999999945</v>
      </c>
      <c r="Y105" s="92">
        <f t="shared" si="2"/>
        <v>-5.0000000000000204</v>
      </c>
      <c r="Z105" s="92">
        <f t="shared" si="3"/>
        <v>-9.0909090909090745E-2</v>
      </c>
      <c r="AA105" s="92">
        <f t="shared" si="4"/>
        <v>1</v>
      </c>
      <c r="AB105" s="93">
        <f t="shared" si="6"/>
        <v>1.1538461538461493</v>
      </c>
      <c r="AC105" s="92">
        <f t="shared" si="5"/>
        <v>-1.0000000000000138</v>
      </c>
      <c r="AD105" s="93"/>
      <c r="AE105" s="34"/>
    </row>
    <row r="106" spans="1:31">
      <c r="A106" s="3"/>
      <c r="B106" s="3"/>
      <c r="C106" s="3"/>
      <c r="D106" s="3"/>
      <c r="E106" s="3"/>
      <c r="F106" s="3"/>
      <c r="G106" s="3"/>
      <c r="H106" s="3"/>
      <c r="I106" s="3"/>
      <c r="J106" s="3"/>
      <c r="K106" s="3"/>
      <c r="L106" s="3"/>
      <c r="M106" s="3"/>
      <c r="N106" s="3"/>
      <c r="O106" s="3"/>
      <c r="P106" s="3"/>
      <c r="Q106" s="3"/>
      <c r="R106" s="3"/>
      <c r="S106" s="3"/>
      <c r="T106" s="3"/>
      <c r="U106" s="34"/>
      <c r="V106" s="91">
        <v>-3.9000000000000199</v>
      </c>
      <c r="W106" s="92">
        <f t="shared" si="0"/>
        <v>-0.93548387096775443</v>
      </c>
      <c r="X106" s="92">
        <f t="shared" si="1"/>
        <v>1.3873386089129474</v>
      </c>
      <c r="Y106" s="92">
        <f t="shared" si="2"/>
        <v>-4.9000000000000199</v>
      </c>
      <c r="Z106" s="92">
        <f t="shared" si="3"/>
        <v>-9.1743119266054884E-2</v>
      </c>
      <c r="AA106" s="92">
        <f t="shared" si="4"/>
        <v>1.0000000000000002</v>
      </c>
      <c r="AB106" s="93">
        <f t="shared" si="6"/>
        <v>1.1755297880847617</v>
      </c>
      <c r="AC106" s="92">
        <f t="shared" si="5"/>
        <v>-0.93548387096775443</v>
      </c>
      <c r="AD106" s="93"/>
      <c r="AE106" s="34"/>
    </row>
    <row r="107" spans="1:31">
      <c r="A107" s="3"/>
      <c r="B107" s="3"/>
      <c r="C107" s="3"/>
      <c r="D107" s="3"/>
      <c r="E107" s="3"/>
      <c r="F107" s="3"/>
      <c r="G107" s="3"/>
      <c r="H107" s="3"/>
      <c r="I107" s="3"/>
      <c r="J107" s="3"/>
      <c r="K107" s="3"/>
      <c r="L107" s="3"/>
      <c r="M107" s="3"/>
      <c r="N107" s="3"/>
      <c r="O107" s="3"/>
      <c r="P107" s="3"/>
      <c r="Q107" s="3"/>
      <c r="R107" s="3"/>
      <c r="S107" s="3"/>
      <c r="T107" s="3"/>
      <c r="U107" s="34"/>
      <c r="V107" s="91">
        <v>-3.8000000000000198</v>
      </c>
      <c r="W107" s="92">
        <f t="shared" si="0"/>
        <v>-0.87500000000001166</v>
      </c>
      <c r="X107" s="92">
        <f t="shared" si="1"/>
        <v>1.4166666666666605</v>
      </c>
      <c r="Y107" s="92">
        <f t="shared" si="2"/>
        <v>-4.8000000000000203</v>
      </c>
      <c r="Z107" s="92">
        <f t="shared" si="3"/>
        <v>-9.2592592592592435E-2</v>
      </c>
      <c r="AA107" s="92">
        <f t="shared" si="4"/>
        <v>0.99999999999999989</v>
      </c>
      <c r="AB107" s="93">
        <f t="shared" si="6"/>
        <v>1.198003327787017</v>
      </c>
      <c r="AC107" s="92">
        <f t="shared" si="5"/>
        <v>-0.87500000000001166</v>
      </c>
      <c r="AD107" s="93"/>
      <c r="AE107" s="34"/>
    </row>
    <row r="108" spans="1:31">
      <c r="A108" s="3"/>
      <c r="B108" s="3"/>
      <c r="C108" s="3"/>
      <c r="D108" s="3"/>
      <c r="E108" s="3"/>
      <c r="F108" s="3"/>
      <c r="G108" s="3"/>
      <c r="H108" s="3"/>
      <c r="I108" s="3"/>
      <c r="J108" s="3"/>
      <c r="K108" s="3"/>
      <c r="L108" s="3"/>
      <c r="M108" s="3"/>
      <c r="N108" s="3"/>
      <c r="O108" s="3"/>
      <c r="P108" s="3"/>
      <c r="Q108" s="3"/>
      <c r="R108" s="3"/>
      <c r="S108" s="3"/>
      <c r="T108" s="3"/>
      <c r="U108" s="34"/>
      <c r="V108" s="91">
        <v>-3.7000000000000202</v>
      </c>
      <c r="W108" s="92">
        <f t="shared" si="0"/>
        <v>-0.81818181818182933</v>
      </c>
      <c r="X108" s="92">
        <f t="shared" si="1"/>
        <v>1.4481665912177388</v>
      </c>
      <c r="Y108" s="92">
        <f t="shared" si="2"/>
        <v>-4.7000000000000206</v>
      </c>
      <c r="Z108" s="92">
        <f t="shared" si="3"/>
        <v>-9.3457943925233461E-2</v>
      </c>
      <c r="AA108" s="92">
        <f t="shared" si="4"/>
        <v>0.99999999999999967</v>
      </c>
      <c r="AB108" s="93">
        <f t="shared" si="6"/>
        <v>1.2213079255088732</v>
      </c>
      <c r="AC108" s="92">
        <f t="shared" si="5"/>
        <v>-0.81818181818182933</v>
      </c>
      <c r="AD108" s="93"/>
      <c r="AE108" s="34"/>
    </row>
    <row r="109" spans="1:31">
      <c r="A109" s="3"/>
      <c r="B109" s="3"/>
      <c r="C109" s="3"/>
      <c r="D109" s="3"/>
      <c r="E109" s="3"/>
      <c r="F109" s="3"/>
      <c r="G109" s="3"/>
      <c r="H109" s="3"/>
      <c r="I109" s="3"/>
      <c r="J109" s="3"/>
      <c r="K109" s="3"/>
      <c r="L109" s="3"/>
      <c r="M109" s="3"/>
      <c r="N109" s="3"/>
      <c r="O109" s="3"/>
      <c r="P109" s="3"/>
      <c r="Q109" s="3"/>
      <c r="R109" s="3"/>
      <c r="S109" s="3"/>
      <c r="T109" s="3"/>
      <c r="U109" s="34"/>
      <c r="V109" s="91">
        <v>-3.6000000000000201</v>
      </c>
      <c r="W109" s="92">
        <f t="shared" ref="W109:W172" si="7">IF($C$19=0,AB109,IF($C$19=1,Z109,IF($C$19=2,AA109,IF($C$19=3,AC109,IF($C$19=4,X109,IF($C$19=5,Y109,V109^2))))))</f>
        <v>-0.76470588235295156</v>
      </c>
      <c r="X109" s="92">
        <f t="shared" ref="X109:X164" si="8">IF(($V109-$R$6)=0,X108,-$R$5*($V109-$R$7)/($V109-$R$6)^2+$R$6)</f>
        <v>1.4820415879016942</v>
      </c>
      <c r="Y109" s="92">
        <f t="shared" ref="Y109:Y154" si="9">IF(($V109-$R$6)=0,"",($V109-$R$6)^2/($V109-$R$6))</f>
        <v>-4.6000000000000201</v>
      </c>
      <c r="Z109" s="92">
        <f t="shared" ref="Z109:Z172" si="10">IF(ROUND(($V109^2-$R$7^2),5)=0,Z108,($V109-$R$7)/($V109^2-$R$7^2))</f>
        <v>-9.4339622641509246E-2</v>
      </c>
      <c r="AA109" s="92">
        <f t="shared" ref="AA109:AA154" si="11">IF(($V109-$R$6)=0,AA108,$R$6*($V109^2-$R$6*2*$V109+$R$6^2)/($V109-$R$6)^2)</f>
        <v>1</v>
      </c>
      <c r="AB109" s="93">
        <f t="shared" si="6"/>
        <v>1.2454873646209337</v>
      </c>
      <c r="AC109" s="92">
        <f t="shared" ref="AC109:AC134" si="12">IF(ROUND(($V109^2+(-$R$6-$R$7)*$V109+$R$6*$R$7),5)=0,AC108,($V109^2-$R$6^2)/($V109^2+(-$R$6-$R$7)*$V109+$R$6*$R$7))</f>
        <v>-0.76470588235295156</v>
      </c>
      <c r="AD109" s="93"/>
      <c r="AE109" s="34"/>
    </row>
    <row r="110" spans="1:31">
      <c r="A110" s="3"/>
      <c r="B110" s="3"/>
      <c r="C110" s="3"/>
      <c r="D110" s="3"/>
      <c r="E110" s="3"/>
      <c r="F110" s="3"/>
      <c r="G110" s="3"/>
      <c r="H110" s="3"/>
      <c r="I110" s="3"/>
      <c r="J110" s="3"/>
      <c r="K110" s="3"/>
      <c r="L110" s="3"/>
      <c r="M110" s="3"/>
      <c r="N110" s="3"/>
      <c r="O110" s="3"/>
      <c r="P110" s="3"/>
      <c r="Q110" s="3"/>
      <c r="R110" s="3"/>
      <c r="S110" s="3"/>
      <c r="T110" s="3"/>
      <c r="U110" s="34"/>
      <c r="V110" s="91">
        <v>-3.50000000000002</v>
      </c>
      <c r="W110" s="92">
        <f t="shared" si="7"/>
        <v>-0.71428571428572407</v>
      </c>
      <c r="X110" s="92">
        <f t="shared" si="8"/>
        <v>1.5185185185185111</v>
      </c>
      <c r="Y110" s="92">
        <f t="shared" si="9"/>
        <v>-4.5000000000000195</v>
      </c>
      <c r="Z110" s="92">
        <f t="shared" si="10"/>
        <v>-9.5238095238095066E-2</v>
      </c>
      <c r="AA110" s="92">
        <f t="shared" si="11"/>
        <v>1.0000000000000002</v>
      </c>
      <c r="AB110" s="93">
        <f t="shared" ref="AB110:AB173" si="13">$R$5*2*($V110-$R$6)/(($V110-$R$6)^2+$R$6)</f>
        <v>1.2705882352941125</v>
      </c>
      <c r="AC110" s="92">
        <f t="shared" si="12"/>
        <v>-0.71428571428572407</v>
      </c>
      <c r="AD110" s="93"/>
      <c r="AE110" s="34"/>
    </row>
    <row r="111" spans="1:31">
      <c r="A111" s="3"/>
      <c r="B111" s="3"/>
      <c r="C111" s="3"/>
      <c r="D111" s="3"/>
      <c r="E111" s="3"/>
      <c r="F111" s="3"/>
      <c r="G111" s="3"/>
      <c r="H111" s="3"/>
      <c r="I111" s="3"/>
      <c r="J111" s="3"/>
      <c r="K111" s="3"/>
      <c r="L111" s="3"/>
      <c r="M111" s="3"/>
      <c r="N111" s="3"/>
      <c r="O111" s="3"/>
      <c r="P111" s="3"/>
      <c r="Q111" s="3"/>
      <c r="R111" s="3"/>
      <c r="S111" s="3"/>
      <c r="T111" s="3"/>
      <c r="U111" s="34"/>
      <c r="V111" s="91">
        <v>-3.4000000000000199</v>
      </c>
      <c r="W111" s="92">
        <f t="shared" si="7"/>
        <v>-0.66666666666667584</v>
      </c>
      <c r="X111" s="92">
        <f t="shared" si="8"/>
        <v>1.5578512396694135</v>
      </c>
      <c r="Y111" s="92">
        <f t="shared" si="9"/>
        <v>-4.4000000000000199</v>
      </c>
      <c r="Z111" s="92">
        <f t="shared" si="10"/>
        <v>-9.6153846153845979E-2</v>
      </c>
      <c r="AA111" s="92">
        <f t="shared" si="11"/>
        <v>1.0000000000000002</v>
      </c>
      <c r="AB111" s="93">
        <f t="shared" si="13"/>
        <v>1.2966601178781874</v>
      </c>
      <c r="AC111" s="92">
        <f t="shared" si="12"/>
        <v>-0.66666666666667584</v>
      </c>
      <c r="AD111" s="93"/>
      <c r="AE111" s="34"/>
    </row>
    <row r="112" spans="1:31">
      <c r="A112" s="3"/>
      <c r="B112" s="3"/>
      <c r="C112" s="3"/>
      <c r="D112" s="3"/>
      <c r="E112" s="3"/>
      <c r="F112" s="3"/>
      <c r="G112" s="3"/>
      <c r="H112" s="3"/>
      <c r="I112" s="3"/>
      <c r="J112" s="3"/>
      <c r="K112" s="3"/>
      <c r="L112" s="3"/>
      <c r="M112" s="3"/>
      <c r="N112" s="3"/>
      <c r="O112" s="3"/>
      <c r="P112" s="3"/>
      <c r="Q112" s="3"/>
      <c r="R112" s="3"/>
      <c r="S112" s="3"/>
      <c r="T112" s="3"/>
      <c r="U112" s="34"/>
      <c r="V112" s="91">
        <v>-3.3000000000000198</v>
      </c>
      <c r="W112" s="92">
        <f t="shared" si="7"/>
        <v>-0.62162162162163026</v>
      </c>
      <c r="X112" s="92">
        <f t="shared" si="8"/>
        <v>1.6003244997295747</v>
      </c>
      <c r="Y112" s="92">
        <f t="shared" si="9"/>
        <v>-4.3000000000000203</v>
      </c>
      <c r="Z112" s="92">
        <f t="shared" si="10"/>
        <v>-9.7087378640776503E-2</v>
      </c>
      <c r="AA112" s="92">
        <f t="shared" si="11"/>
        <v>0.99999999999999978</v>
      </c>
      <c r="AB112" s="93">
        <f t="shared" si="13"/>
        <v>1.3237557721908617</v>
      </c>
      <c r="AC112" s="92">
        <f t="shared" si="12"/>
        <v>-0.62162162162163026</v>
      </c>
      <c r="AD112" s="93"/>
      <c r="AE112" s="34"/>
    </row>
    <row r="113" spans="1:31">
      <c r="A113" s="3"/>
      <c r="B113" s="3"/>
      <c r="C113" s="3"/>
      <c r="D113" s="3"/>
      <c r="E113" s="3"/>
      <c r="F113" s="3"/>
      <c r="G113" s="3"/>
      <c r="H113" s="3"/>
      <c r="I113" s="3"/>
      <c r="J113" s="3"/>
      <c r="K113" s="3"/>
      <c r="L113" s="3"/>
      <c r="M113" s="3"/>
      <c r="N113" s="3"/>
      <c r="O113" s="3"/>
      <c r="P113" s="3"/>
      <c r="Q113" s="3"/>
      <c r="R113" s="3"/>
      <c r="S113" s="3"/>
      <c r="T113" s="3"/>
      <c r="U113" s="34"/>
      <c r="V113" s="91">
        <v>-3.2000000000000202</v>
      </c>
      <c r="W113" s="92">
        <f t="shared" si="7"/>
        <v>-0.57894736842106109</v>
      </c>
      <c r="X113" s="92">
        <f t="shared" si="8"/>
        <v>1.6462585034013508</v>
      </c>
      <c r="Y113" s="92">
        <f t="shared" si="9"/>
        <v>-4.2000000000000206</v>
      </c>
      <c r="Z113" s="92">
        <f t="shared" si="10"/>
        <v>-9.8039215686274314E-2</v>
      </c>
      <c r="AA113" s="92">
        <f t="shared" si="11"/>
        <v>0.99999999999999978</v>
      </c>
      <c r="AB113" s="93">
        <f t="shared" si="13"/>
        <v>1.351931330472097</v>
      </c>
      <c r="AC113" s="92">
        <f t="shared" si="12"/>
        <v>-0.57894736842106109</v>
      </c>
      <c r="AD113" s="93"/>
      <c r="AE113" s="34"/>
    </row>
    <row r="114" spans="1:31">
      <c r="A114" s="3"/>
      <c r="B114" s="3"/>
      <c r="C114" s="3"/>
      <c r="D114" s="3"/>
      <c r="E114" s="3"/>
      <c r="F114" s="3"/>
      <c r="G114" s="3"/>
      <c r="H114" s="3"/>
      <c r="I114" s="3"/>
      <c r="J114" s="3"/>
      <c r="K114" s="3"/>
      <c r="L114" s="3"/>
      <c r="M114" s="3"/>
      <c r="N114" s="3"/>
      <c r="O114" s="3"/>
      <c r="P114" s="3"/>
      <c r="Q114" s="3"/>
      <c r="R114" s="3"/>
      <c r="S114" s="3"/>
      <c r="T114" s="3"/>
      <c r="U114" s="34"/>
      <c r="V114" s="91">
        <v>-3.1000000000000201</v>
      </c>
      <c r="W114" s="92">
        <f t="shared" si="7"/>
        <v>-0.53846153846154621</v>
      </c>
      <c r="X114" s="92">
        <f t="shared" si="8"/>
        <v>1.6960142772159323</v>
      </c>
      <c r="Y114" s="92">
        <f t="shared" si="9"/>
        <v>-4.1000000000000201</v>
      </c>
      <c r="Z114" s="92">
        <f t="shared" si="10"/>
        <v>-9.900990099009882E-2</v>
      </c>
      <c r="AA114" s="92">
        <f t="shared" si="11"/>
        <v>1</v>
      </c>
      <c r="AB114" s="93">
        <f t="shared" si="13"/>
        <v>1.3812464907355357</v>
      </c>
      <c r="AC114" s="92">
        <f t="shared" si="12"/>
        <v>-0.53846153846154621</v>
      </c>
      <c r="AD114" s="93"/>
      <c r="AE114" s="34"/>
    </row>
    <row r="115" spans="1:31">
      <c r="A115" s="3"/>
      <c r="B115" s="3"/>
      <c r="C115" s="3"/>
      <c r="D115" s="3"/>
      <c r="E115" s="3"/>
      <c r="F115" s="3"/>
      <c r="G115" s="3"/>
      <c r="H115" s="3"/>
      <c r="I115" s="3"/>
      <c r="J115" s="3"/>
      <c r="K115" s="3"/>
      <c r="L115" s="3"/>
      <c r="M115" s="3"/>
      <c r="N115" s="3"/>
      <c r="O115" s="3"/>
      <c r="P115" s="3"/>
      <c r="Q115" s="3"/>
      <c r="R115" s="3"/>
      <c r="S115" s="3"/>
      <c r="T115" s="3"/>
      <c r="U115" s="34"/>
      <c r="V115" s="91">
        <v>-3.00000000000002</v>
      </c>
      <c r="W115" s="92">
        <f t="shared" si="7"/>
        <v>-0.50000000000000755</v>
      </c>
      <c r="X115" s="92">
        <f t="shared" si="8"/>
        <v>1.7499999999999889</v>
      </c>
      <c r="Y115" s="92">
        <f t="shared" si="9"/>
        <v>-4.0000000000000195</v>
      </c>
      <c r="Z115" s="92">
        <f t="shared" si="10"/>
        <v>-9.9999999999999797E-2</v>
      </c>
      <c r="AA115" s="92">
        <f t="shared" si="11"/>
        <v>1.0000000000000002</v>
      </c>
      <c r="AB115" s="93">
        <f t="shared" si="13"/>
        <v>1.4117647058823468</v>
      </c>
      <c r="AC115" s="92">
        <f t="shared" si="12"/>
        <v>-0.50000000000000755</v>
      </c>
      <c r="AD115" s="93"/>
      <c r="AE115" s="34"/>
    </row>
    <row r="116" spans="1:31">
      <c r="A116" s="3"/>
      <c r="B116" s="3"/>
      <c r="C116" s="3"/>
      <c r="D116" s="3"/>
      <c r="E116" s="3"/>
      <c r="F116" s="3"/>
      <c r="G116" s="3"/>
      <c r="H116" s="3"/>
      <c r="I116" s="3"/>
      <c r="J116" s="3"/>
      <c r="K116" s="3"/>
      <c r="L116" s="3"/>
      <c r="M116" s="3"/>
      <c r="N116" s="3"/>
      <c r="O116" s="3"/>
      <c r="P116" s="3"/>
      <c r="Q116" s="3"/>
      <c r="R116" s="3"/>
      <c r="S116" s="3"/>
      <c r="T116" s="3"/>
      <c r="U116" s="34"/>
      <c r="V116" s="91">
        <v>-2.9000000000000301</v>
      </c>
      <c r="W116" s="92">
        <f t="shared" si="7"/>
        <v>-0.4634146341463522</v>
      </c>
      <c r="X116" s="92">
        <f t="shared" si="8"/>
        <v>1.8086785009861748</v>
      </c>
      <c r="Y116" s="92">
        <f t="shared" si="9"/>
        <v>-3.9000000000000301</v>
      </c>
      <c r="Z116" s="92">
        <f t="shared" si="10"/>
        <v>-0.10101010101010069</v>
      </c>
      <c r="AA116" s="92">
        <f t="shared" si="11"/>
        <v>1</v>
      </c>
      <c r="AB116" s="93">
        <f t="shared" si="13"/>
        <v>1.443553362122137</v>
      </c>
      <c r="AC116" s="92">
        <f t="shared" si="12"/>
        <v>-0.4634146341463522</v>
      </c>
      <c r="AD116" s="93"/>
      <c r="AE116" s="34"/>
    </row>
    <row r="117" spans="1:31">
      <c r="A117" s="3"/>
      <c r="B117" s="3"/>
      <c r="C117" s="3"/>
      <c r="D117" s="3"/>
      <c r="E117" s="3"/>
      <c r="F117" s="3"/>
      <c r="G117" s="3"/>
      <c r="H117" s="3"/>
      <c r="I117" s="3"/>
      <c r="J117" s="3"/>
      <c r="K117" s="3"/>
      <c r="L117" s="3"/>
      <c r="M117" s="3"/>
      <c r="N117" s="3"/>
      <c r="O117" s="3"/>
      <c r="P117" s="3"/>
      <c r="Q117" s="3"/>
      <c r="R117" s="3"/>
      <c r="S117" s="3"/>
      <c r="T117" s="3"/>
      <c r="U117" s="34"/>
      <c r="V117" s="91">
        <v>-2.80000000000003</v>
      </c>
      <c r="W117" s="92">
        <f t="shared" si="7"/>
        <v>-0.42857142857143865</v>
      </c>
      <c r="X117" s="92">
        <f t="shared" si="8"/>
        <v>1.8725761772852985</v>
      </c>
      <c r="Y117" s="92">
        <f t="shared" si="9"/>
        <v>-3.80000000000003</v>
      </c>
      <c r="Z117" s="92">
        <f t="shared" si="10"/>
        <v>-0.1020408163265303</v>
      </c>
      <c r="AA117" s="92">
        <f t="shared" si="11"/>
        <v>1</v>
      </c>
      <c r="AB117" s="93">
        <f t="shared" si="13"/>
        <v>1.4766839378238241</v>
      </c>
      <c r="AC117" s="92">
        <f t="shared" si="12"/>
        <v>-0.42857142857143865</v>
      </c>
      <c r="AD117" s="93"/>
      <c r="AE117" s="34"/>
    </row>
    <row r="118" spans="1:31">
      <c r="A118" s="3"/>
      <c r="B118" s="3"/>
      <c r="C118" s="3"/>
      <c r="D118" s="3"/>
      <c r="E118" s="3"/>
      <c r="F118" s="3"/>
      <c r="G118" s="3"/>
      <c r="H118" s="3"/>
      <c r="I118" s="3"/>
      <c r="J118" s="3"/>
      <c r="K118" s="3"/>
      <c r="L118" s="3"/>
      <c r="M118" s="3"/>
      <c r="N118" s="3"/>
      <c r="O118" s="3"/>
      <c r="P118" s="3"/>
      <c r="Q118" s="3"/>
      <c r="R118" s="3"/>
      <c r="S118" s="3"/>
      <c r="T118" s="3"/>
      <c r="U118" s="34"/>
      <c r="V118" s="91">
        <v>-2.7000000000000299</v>
      </c>
      <c r="W118" s="92">
        <f t="shared" si="7"/>
        <v>-0.39534883720931202</v>
      </c>
      <c r="X118" s="92">
        <f t="shared" si="8"/>
        <v>1.942293644996326</v>
      </c>
      <c r="Y118" s="92">
        <f t="shared" si="9"/>
        <v>-3.7000000000000299</v>
      </c>
      <c r="Z118" s="92">
        <f t="shared" si="10"/>
        <v>-0.10309278350515433</v>
      </c>
      <c r="AA118" s="92">
        <f t="shared" si="11"/>
        <v>1</v>
      </c>
      <c r="AB118" s="93">
        <f t="shared" si="13"/>
        <v>1.5112321307011467</v>
      </c>
      <c r="AC118" s="92">
        <f t="shared" si="12"/>
        <v>-0.39534883720931202</v>
      </c>
      <c r="AD118" s="93"/>
      <c r="AE118" s="34"/>
    </row>
    <row r="119" spans="1:31">
      <c r="A119" s="3"/>
      <c r="B119" s="3"/>
      <c r="C119" s="3"/>
      <c r="D119" s="3"/>
      <c r="E119" s="3"/>
      <c r="F119" s="3"/>
      <c r="G119" s="3"/>
      <c r="H119" s="3"/>
      <c r="I119" s="3"/>
      <c r="J119" s="3"/>
      <c r="K119" s="3"/>
      <c r="L119" s="3"/>
      <c r="M119" s="3"/>
      <c r="N119" s="3"/>
      <c r="O119" s="3"/>
      <c r="P119" s="3"/>
      <c r="Q119" s="3"/>
      <c r="R119" s="3"/>
      <c r="S119" s="3"/>
      <c r="T119" s="3"/>
      <c r="U119" s="34"/>
      <c r="V119" s="91">
        <v>-2.6000000000000298</v>
      </c>
      <c r="W119" s="92">
        <f t="shared" si="7"/>
        <v>-0.36363636363637286</v>
      </c>
      <c r="X119" s="92">
        <f t="shared" si="8"/>
        <v>2.0185185185184951</v>
      </c>
      <c r="Y119" s="92">
        <f t="shared" si="9"/>
        <v>-3.6000000000000294</v>
      </c>
      <c r="Z119" s="92">
        <f t="shared" si="10"/>
        <v>-0.10416666666666634</v>
      </c>
      <c r="AA119" s="92">
        <f t="shared" si="11"/>
        <v>1</v>
      </c>
      <c r="AB119" s="93">
        <f t="shared" si="13"/>
        <v>1.5472779369627399</v>
      </c>
      <c r="AC119" s="92">
        <f t="shared" si="12"/>
        <v>-0.36363636363637286</v>
      </c>
      <c r="AD119" s="93"/>
      <c r="AE119" s="34"/>
    </row>
    <row r="120" spans="1:31">
      <c r="A120" s="3"/>
      <c r="B120" s="3"/>
      <c r="C120" s="3"/>
      <c r="D120" s="3"/>
      <c r="E120" s="3"/>
      <c r="F120" s="3"/>
      <c r="G120" s="3"/>
      <c r="H120" s="3"/>
      <c r="I120" s="3"/>
      <c r="J120" s="3"/>
      <c r="K120" s="3"/>
      <c r="L120" s="3"/>
      <c r="M120" s="3"/>
      <c r="N120" s="3"/>
      <c r="O120" s="3"/>
      <c r="P120" s="3"/>
      <c r="Q120" s="3"/>
      <c r="R120" s="3"/>
      <c r="S120" s="3"/>
      <c r="T120" s="3"/>
      <c r="U120" s="34"/>
      <c r="V120" s="91">
        <v>-2.5000000000000302</v>
      </c>
      <c r="W120" s="92">
        <f t="shared" si="7"/>
        <v>-0.33333333333334231</v>
      </c>
      <c r="X120" s="92">
        <f t="shared" si="8"/>
        <v>2.1020408163265043</v>
      </c>
      <c r="Y120" s="92">
        <f t="shared" si="9"/>
        <v>-3.5000000000000302</v>
      </c>
      <c r="Z120" s="92">
        <f t="shared" si="10"/>
        <v>-0.1052631578947365</v>
      </c>
      <c r="AA120" s="92">
        <f t="shared" si="11"/>
        <v>1</v>
      </c>
      <c r="AB120" s="93">
        <f t="shared" si="13"/>
        <v>1.5849056603773468</v>
      </c>
      <c r="AC120" s="92">
        <f t="shared" si="12"/>
        <v>-0.33333333333334231</v>
      </c>
      <c r="AD120" s="93"/>
      <c r="AE120" s="34"/>
    </row>
    <row r="121" spans="1:31">
      <c r="A121" s="3"/>
      <c r="B121" s="3"/>
      <c r="C121" s="3"/>
      <c r="D121" s="3"/>
      <c r="E121" s="3"/>
      <c r="F121" s="3"/>
      <c r="G121" s="3"/>
      <c r="H121" s="3"/>
      <c r="I121" s="3"/>
      <c r="J121" s="3"/>
      <c r="K121" s="3"/>
      <c r="L121" s="3"/>
      <c r="M121" s="3"/>
      <c r="N121" s="3"/>
      <c r="O121" s="3"/>
      <c r="P121" s="3"/>
      <c r="Q121" s="3"/>
      <c r="R121" s="3"/>
      <c r="S121" s="3"/>
      <c r="T121" s="3"/>
      <c r="U121" s="34"/>
      <c r="V121" s="91">
        <v>-2.4000000000000301</v>
      </c>
      <c r="W121" s="92">
        <f t="shared" si="7"/>
        <v>-0.30434782608696509</v>
      </c>
      <c r="X121" s="92">
        <f t="shared" si="8"/>
        <v>2.1937716262975488</v>
      </c>
      <c r="Y121" s="92">
        <f t="shared" si="9"/>
        <v>-3.4000000000000301</v>
      </c>
      <c r="Z121" s="92">
        <f t="shared" si="10"/>
        <v>-0.10638297872340391</v>
      </c>
      <c r="AA121" s="92">
        <f t="shared" si="11"/>
        <v>1</v>
      </c>
      <c r="AB121" s="93">
        <f t="shared" si="13"/>
        <v>1.6242038216560388</v>
      </c>
      <c r="AC121" s="92">
        <f t="shared" si="12"/>
        <v>-0.30434782608696509</v>
      </c>
      <c r="AD121" s="93"/>
      <c r="AE121" s="34"/>
    </row>
    <row r="122" spans="1:31">
      <c r="A122" s="3"/>
      <c r="B122" s="3"/>
      <c r="C122" s="3"/>
      <c r="D122" s="3"/>
      <c r="E122" s="3"/>
      <c r="F122" s="3"/>
      <c r="G122" s="3"/>
      <c r="H122" s="3"/>
      <c r="I122" s="3"/>
      <c r="J122" s="3"/>
      <c r="K122" s="3"/>
      <c r="L122" s="3"/>
      <c r="M122" s="3"/>
      <c r="N122" s="3"/>
      <c r="O122" s="3"/>
      <c r="P122" s="3"/>
      <c r="Q122" s="3"/>
      <c r="R122" s="3"/>
      <c r="S122" s="3"/>
      <c r="T122" s="3"/>
      <c r="U122" s="34"/>
      <c r="V122" s="91">
        <v>-2.30000000000003</v>
      </c>
      <c r="W122" s="92">
        <f t="shared" si="7"/>
        <v>-0.27659574468085918</v>
      </c>
      <c r="X122" s="92">
        <f t="shared" si="8"/>
        <v>2.2947658402203537</v>
      </c>
      <c r="Y122" s="92">
        <f t="shared" si="9"/>
        <v>-3.30000000000003</v>
      </c>
      <c r="Z122" s="92">
        <f t="shared" si="10"/>
        <v>-0.10752688172042975</v>
      </c>
      <c r="AA122" s="92">
        <f t="shared" si="11"/>
        <v>1</v>
      </c>
      <c r="AB122" s="93">
        <f t="shared" si="13"/>
        <v>1.6652649285113417</v>
      </c>
      <c r="AC122" s="92">
        <f t="shared" si="12"/>
        <v>-0.27659574468085918</v>
      </c>
      <c r="AD122" s="93"/>
      <c r="AE122" s="34"/>
    </row>
    <row r="123" spans="1:31">
      <c r="A123" s="3"/>
      <c r="B123" s="3"/>
      <c r="C123" s="3"/>
      <c r="D123" s="3"/>
      <c r="E123" s="3"/>
      <c r="F123" s="3"/>
      <c r="G123" s="3"/>
      <c r="H123" s="3"/>
      <c r="I123" s="3"/>
      <c r="J123" s="3"/>
      <c r="K123" s="3"/>
      <c r="L123" s="3"/>
      <c r="M123" s="3"/>
      <c r="N123" s="3"/>
      <c r="O123" s="3"/>
      <c r="P123" s="3"/>
      <c r="Q123" s="3"/>
      <c r="R123" s="3"/>
      <c r="S123" s="3"/>
      <c r="T123" s="3"/>
      <c r="U123" s="34"/>
      <c r="V123" s="91">
        <v>-2.2000000000000299</v>
      </c>
      <c r="W123" s="92">
        <f t="shared" si="7"/>
        <v>-0.25000000000000777</v>
      </c>
      <c r="X123" s="92">
        <f t="shared" si="8"/>
        <v>2.4062499999999649</v>
      </c>
      <c r="Y123" s="92">
        <f t="shared" si="9"/>
        <v>-3.2000000000000299</v>
      </c>
      <c r="Z123" s="92">
        <f t="shared" si="10"/>
        <v>-0.10869565217391269</v>
      </c>
      <c r="AA123" s="92">
        <f t="shared" si="11"/>
        <v>0.99999999999999978</v>
      </c>
      <c r="AB123" s="93">
        <f t="shared" si="13"/>
        <v>1.7081850533807699</v>
      </c>
      <c r="AC123" s="92">
        <f t="shared" si="12"/>
        <v>-0.25000000000000777</v>
      </c>
      <c r="AD123" s="93"/>
      <c r="AE123" s="34"/>
    </row>
    <row r="124" spans="1:31">
      <c r="A124" s="3"/>
      <c r="B124" s="3"/>
      <c r="C124" s="3"/>
      <c r="D124" s="3"/>
      <c r="E124" s="3"/>
      <c r="F124" s="3"/>
      <c r="G124" s="3"/>
      <c r="H124" s="3"/>
      <c r="I124" s="3"/>
      <c r="J124" s="3"/>
      <c r="K124" s="3"/>
      <c r="L124" s="3"/>
      <c r="M124" s="3"/>
      <c r="N124" s="3"/>
      <c r="O124" s="3"/>
      <c r="P124" s="3"/>
      <c r="Q124" s="3"/>
      <c r="R124" s="3"/>
      <c r="S124" s="3"/>
      <c r="T124" s="3"/>
      <c r="U124" s="34"/>
      <c r="V124" s="91">
        <v>-2.1000000000000298</v>
      </c>
      <c r="W124" s="92">
        <f t="shared" si="7"/>
        <v>-0.22448979591837478</v>
      </c>
      <c r="X124" s="92">
        <f t="shared" si="8"/>
        <v>2.5296566077002733</v>
      </c>
      <c r="Y124" s="92">
        <f t="shared" si="9"/>
        <v>-3.1000000000000294</v>
      </c>
      <c r="Z124" s="92">
        <f t="shared" si="10"/>
        <v>-0.10989010989010953</v>
      </c>
      <c r="AA124" s="92">
        <f t="shared" si="11"/>
        <v>1</v>
      </c>
      <c r="AB124" s="93">
        <f t="shared" si="13"/>
        <v>1.7530631479735963</v>
      </c>
      <c r="AC124" s="92">
        <f t="shared" si="12"/>
        <v>-0.22448979591837478</v>
      </c>
      <c r="AD124" s="93"/>
      <c r="AE124" s="34"/>
    </row>
    <row r="125" spans="1:31">
      <c r="A125" s="3"/>
      <c r="B125" s="3"/>
      <c r="C125" s="3"/>
      <c r="D125" s="3"/>
      <c r="E125" s="3"/>
      <c r="F125" s="3"/>
      <c r="G125" s="3"/>
      <c r="H125" s="3"/>
      <c r="I125" s="3"/>
      <c r="J125" s="3"/>
      <c r="K125" s="3"/>
      <c r="L125" s="3"/>
      <c r="M125" s="3"/>
      <c r="N125" s="3"/>
      <c r="O125" s="3"/>
      <c r="P125" s="3"/>
      <c r="Q125" s="3"/>
      <c r="R125" s="3"/>
      <c r="S125" s="3"/>
      <c r="T125" s="3"/>
      <c r="U125" s="34"/>
      <c r="V125" s="91">
        <v>-2.0000000000000302</v>
      </c>
      <c r="W125" s="92">
        <f t="shared" si="7"/>
        <v>-0.20000000000000726</v>
      </c>
      <c r="X125" s="92">
        <f t="shared" si="8"/>
        <v>2.666666666666623</v>
      </c>
      <c r="Y125" s="92">
        <f t="shared" si="9"/>
        <v>-3.0000000000000302</v>
      </c>
      <c r="Z125" s="92">
        <f t="shared" si="10"/>
        <v>-0.11111111111111074</v>
      </c>
      <c r="AA125" s="92">
        <f t="shared" si="11"/>
        <v>1</v>
      </c>
      <c r="AB125" s="93">
        <f t="shared" si="13"/>
        <v>1.7999999999999856</v>
      </c>
      <c r="AC125" s="92">
        <f t="shared" si="12"/>
        <v>-0.20000000000000726</v>
      </c>
      <c r="AD125" s="93"/>
      <c r="AE125" s="34"/>
    </row>
    <row r="126" spans="1:31">
      <c r="A126" s="3"/>
      <c r="B126" s="3"/>
      <c r="C126" s="3"/>
      <c r="D126" s="3"/>
      <c r="E126" s="3"/>
      <c r="F126" s="3"/>
      <c r="G126" s="3"/>
      <c r="H126" s="3"/>
      <c r="I126" s="3"/>
      <c r="J126" s="3"/>
      <c r="K126" s="3"/>
      <c r="L126" s="3"/>
      <c r="M126" s="3"/>
      <c r="N126" s="3"/>
      <c r="O126" s="3"/>
      <c r="P126" s="3"/>
      <c r="Q126" s="3"/>
      <c r="R126" s="3"/>
      <c r="S126" s="3"/>
      <c r="T126" s="3"/>
      <c r="U126" s="34"/>
      <c r="V126" s="91">
        <v>-1.9000000000000301</v>
      </c>
      <c r="W126" s="92">
        <f t="shared" si="7"/>
        <v>-0.1764705882353011</v>
      </c>
      <c r="X126" s="92">
        <f t="shared" si="8"/>
        <v>2.8192627824018537</v>
      </c>
      <c r="Y126" s="92">
        <f t="shared" si="9"/>
        <v>-2.9000000000000301</v>
      </c>
      <c r="Z126" s="92">
        <f t="shared" si="10"/>
        <v>-0.11235955056179736</v>
      </c>
      <c r="AA126" s="92">
        <f t="shared" si="11"/>
        <v>1</v>
      </c>
      <c r="AB126" s="93">
        <f t="shared" si="13"/>
        <v>1.8490967056322909</v>
      </c>
      <c r="AC126" s="92">
        <f t="shared" si="12"/>
        <v>-0.1764705882353011</v>
      </c>
      <c r="AD126" s="93"/>
      <c r="AE126" s="34"/>
    </row>
    <row r="127" spans="1:31">
      <c r="A127" s="3"/>
      <c r="B127" s="3"/>
      <c r="C127" s="3"/>
      <c r="D127" s="3"/>
      <c r="E127" s="3"/>
      <c r="F127" s="3"/>
      <c r="G127" s="3"/>
      <c r="H127" s="3"/>
      <c r="I127" s="3"/>
      <c r="J127" s="3"/>
      <c r="K127" s="3"/>
      <c r="L127" s="3"/>
      <c r="M127" s="3"/>
      <c r="N127" s="3"/>
      <c r="O127" s="3"/>
      <c r="P127" s="3"/>
      <c r="Q127" s="3"/>
      <c r="R127" s="3"/>
      <c r="S127" s="3"/>
      <c r="T127" s="3"/>
      <c r="U127" s="34"/>
      <c r="V127" s="91">
        <v>-1.80000000000003</v>
      </c>
      <c r="W127" s="92">
        <f t="shared" si="7"/>
        <v>-0.15384615384616052</v>
      </c>
      <c r="X127" s="92">
        <f t="shared" si="8"/>
        <v>2.9897959183672929</v>
      </c>
      <c r="Y127" s="92">
        <f t="shared" si="9"/>
        <v>-2.80000000000003</v>
      </c>
      <c r="Z127" s="92">
        <f t="shared" si="10"/>
        <v>-0.11363636363636324</v>
      </c>
      <c r="AA127" s="92">
        <f t="shared" si="11"/>
        <v>1.0000000000000002</v>
      </c>
      <c r="AB127" s="93">
        <f t="shared" si="13"/>
        <v>1.9004524886877676</v>
      </c>
      <c r="AC127" s="92">
        <f t="shared" si="12"/>
        <v>-0.15384615384616052</v>
      </c>
      <c r="AD127" s="93"/>
      <c r="AE127" s="34"/>
    </row>
    <row r="128" spans="1:31">
      <c r="A128" s="3"/>
      <c r="B128" s="3"/>
      <c r="C128" s="3"/>
      <c r="D128" s="3"/>
      <c r="E128" s="3"/>
      <c r="F128" s="3"/>
      <c r="G128" s="3"/>
      <c r="H128" s="3"/>
      <c r="I128" s="3"/>
      <c r="J128" s="3"/>
      <c r="K128" s="3"/>
      <c r="L128" s="3"/>
      <c r="M128" s="3"/>
      <c r="N128" s="3"/>
      <c r="O128" s="3"/>
      <c r="P128" s="3"/>
      <c r="Q128" s="3"/>
      <c r="R128" s="3"/>
      <c r="S128" s="3"/>
      <c r="T128" s="3"/>
      <c r="U128" s="34"/>
      <c r="V128" s="91">
        <v>-1.7000000000000299</v>
      </c>
      <c r="W128" s="92">
        <f t="shared" si="7"/>
        <v>-0.13207547169811959</v>
      </c>
      <c r="X128" s="92">
        <f t="shared" si="8"/>
        <v>3.1810699588476763</v>
      </c>
      <c r="Y128" s="92">
        <f t="shared" si="9"/>
        <v>-2.7000000000000299</v>
      </c>
      <c r="Z128" s="92">
        <f t="shared" si="10"/>
        <v>-0.11494252873563179</v>
      </c>
      <c r="AA128" s="92">
        <f t="shared" si="11"/>
        <v>1</v>
      </c>
      <c r="AB128" s="93">
        <f t="shared" si="13"/>
        <v>1.9541616405307434</v>
      </c>
      <c r="AC128" s="92">
        <f t="shared" si="12"/>
        <v>-0.13207547169811959</v>
      </c>
      <c r="AD128" s="93"/>
      <c r="AE128" s="34"/>
    </row>
    <row r="129" spans="1:31">
      <c r="A129" s="3"/>
      <c r="B129" s="3"/>
      <c r="C129" s="3"/>
      <c r="D129" s="3"/>
      <c r="E129" s="3"/>
      <c r="F129" s="3"/>
      <c r="G129" s="3"/>
      <c r="H129" s="3"/>
      <c r="I129" s="3"/>
      <c r="J129" s="3"/>
      <c r="K129" s="3"/>
      <c r="L129" s="3"/>
      <c r="M129" s="3"/>
      <c r="N129" s="3"/>
      <c r="O129" s="3"/>
      <c r="P129" s="3"/>
      <c r="Q129" s="3"/>
      <c r="R129" s="3"/>
      <c r="S129" s="3"/>
      <c r="T129" s="3"/>
      <c r="U129" s="34"/>
      <c r="V129" s="91">
        <v>-1.6000000000000301</v>
      </c>
      <c r="W129" s="92">
        <f t="shared" si="7"/>
        <v>-0.11111111111111731</v>
      </c>
      <c r="X129" s="92">
        <f t="shared" si="8"/>
        <v>3.3964497041419435</v>
      </c>
      <c r="Y129" s="92">
        <f t="shared" si="9"/>
        <v>-2.6000000000000298</v>
      </c>
      <c r="Z129" s="92">
        <f t="shared" si="10"/>
        <v>-0.11627906976744146</v>
      </c>
      <c r="AA129" s="92">
        <f t="shared" si="11"/>
        <v>1.0000000000000002</v>
      </c>
      <c r="AB129" s="93">
        <f t="shared" si="13"/>
        <v>2.0103092783504981</v>
      </c>
      <c r="AC129" s="92">
        <f t="shared" si="12"/>
        <v>-0.11111111111111731</v>
      </c>
      <c r="AD129" s="93"/>
      <c r="AE129" s="34"/>
    </row>
    <row r="130" spans="1:31">
      <c r="A130" s="3"/>
      <c r="B130" s="3"/>
      <c r="C130" s="3"/>
      <c r="D130" s="3"/>
      <c r="E130" s="3"/>
      <c r="F130" s="3"/>
      <c r="G130" s="3"/>
      <c r="H130" s="3"/>
      <c r="I130" s="3"/>
      <c r="J130" s="3"/>
      <c r="K130" s="3"/>
      <c r="L130" s="3"/>
      <c r="M130" s="3"/>
      <c r="N130" s="3"/>
      <c r="O130" s="3"/>
      <c r="P130" s="3"/>
      <c r="Q130" s="3"/>
      <c r="R130" s="3"/>
      <c r="S130" s="3"/>
      <c r="T130" s="3"/>
      <c r="U130" s="34"/>
      <c r="V130" s="91">
        <v>-1.50000000000003</v>
      </c>
      <c r="W130" s="92">
        <f t="shared" si="7"/>
        <v>-9.0909090909096851E-2</v>
      </c>
      <c r="X130" s="92">
        <f t="shared" si="8"/>
        <v>3.6399999999999215</v>
      </c>
      <c r="Y130" s="92">
        <f t="shared" si="9"/>
        <v>-2.5000000000000302</v>
      </c>
      <c r="Z130" s="92">
        <f t="shared" si="10"/>
        <v>-0.11764705882352899</v>
      </c>
      <c r="AA130" s="92">
        <f t="shared" si="11"/>
        <v>0.99999999999999967</v>
      </c>
      <c r="AB130" s="93">
        <f t="shared" si="13"/>
        <v>2.0689655172413612</v>
      </c>
      <c r="AC130" s="92">
        <f t="shared" si="12"/>
        <v>-9.0909090909096851E-2</v>
      </c>
      <c r="AD130" s="93"/>
      <c r="AE130" s="34"/>
    </row>
    <row r="131" spans="1:31">
      <c r="A131" s="3"/>
      <c r="B131" s="3"/>
      <c r="C131" s="3"/>
      <c r="D131" s="3"/>
      <c r="E131" s="3"/>
      <c r="F131" s="3"/>
      <c r="G131" s="3"/>
      <c r="H131" s="3"/>
      <c r="I131" s="3"/>
      <c r="J131" s="3"/>
      <c r="K131" s="3"/>
      <c r="L131" s="3"/>
      <c r="M131" s="3"/>
      <c r="N131" s="3"/>
      <c r="O131" s="3"/>
      <c r="P131" s="3"/>
      <c r="Q131" s="3"/>
      <c r="R131" s="3"/>
      <c r="S131" s="3"/>
      <c r="T131" s="3"/>
      <c r="U131" s="34"/>
      <c r="V131" s="91">
        <v>-1.4000000000000301</v>
      </c>
      <c r="W131" s="92">
        <f t="shared" si="7"/>
        <v>-7.1428571428577198E-2</v>
      </c>
      <c r="X131" s="92">
        <f t="shared" si="8"/>
        <v>3.9166666666665777</v>
      </c>
      <c r="Y131" s="92">
        <f t="shared" si="9"/>
        <v>-2.4000000000000301</v>
      </c>
      <c r="Z131" s="92">
        <f t="shared" si="10"/>
        <v>-0.11904761904761861</v>
      </c>
      <c r="AA131" s="92">
        <f t="shared" si="11"/>
        <v>1</v>
      </c>
      <c r="AB131" s="93">
        <f t="shared" si="13"/>
        <v>2.1301775147928805</v>
      </c>
      <c r="AC131" s="92">
        <f t="shared" si="12"/>
        <v>-7.1428571428577198E-2</v>
      </c>
      <c r="AD131" s="93"/>
      <c r="AE131" s="34"/>
    </row>
    <row r="132" spans="1:31">
      <c r="A132" s="3"/>
      <c r="B132" s="3"/>
      <c r="C132" s="3"/>
      <c r="D132" s="3"/>
      <c r="E132" s="3"/>
      <c r="F132" s="3"/>
      <c r="G132" s="3"/>
      <c r="H132" s="3"/>
      <c r="I132" s="3"/>
      <c r="J132" s="3"/>
      <c r="K132" s="3"/>
      <c r="L132" s="3"/>
      <c r="M132" s="3"/>
      <c r="N132" s="3"/>
      <c r="O132" s="3"/>
      <c r="P132" s="3"/>
      <c r="Q132" s="3"/>
      <c r="R132" s="3"/>
      <c r="S132" s="3"/>
      <c r="T132" s="3"/>
      <c r="U132" s="34"/>
      <c r="V132" s="91">
        <v>-1.30000000000003</v>
      </c>
      <c r="W132" s="92">
        <f t="shared" si="7"/>
        <v>-5.2631578947373969E-2</v>
      </c>
      <c r="X132" s="92">
        <f t="shared" si="8"/>
        <v>4.2325141776936608</v>
      </c>
      <c r="Y132" s="92">
        <f t="shared" si="9"/>
        <v>-2.30000000000003</v>
      </c>
      <c r="Z132" s="92">
        <f t="shared" si="10"/>
        <v>-0.12048192771084293</v>
      </c>
      <c r="AA132" s="92">
        <f t="shared" si="11"/>
        <v>1</v>
      </c>
      <c r="AB132" s="93">
        <f t="shared" si="13"/>
        <v>2.1939586645468805</v>
      </c>
      <c r="AC132" s="92">
        <f t="shared" si="12"/>
        <v>-5.2631578947373969E-2</v>
      </c>
      <c r="AD132" s="93"/>
      <c r="AE132" s="34"/>
    </row>
    <row r="133" spans="1:31">
      <c r="A133" s="3"/>
      <c r="B133" s="3"/>
      <c r="C133" s="3"/>
      <c r="D133" s="3"/>
      <c r="E133" s="3"/>
      <c r="F133" s="3"/>
      <c r="G133" s="3"/>
      <c r="H133" s="3"/>
      <c r="I133" s="3"/>
      <c r="J133" s="3"/>
      <c r="K133" s="3"/>
      <c r="L133" s="3"/>
      <c r="M133" s="3"/>
      <c r="N133" s="3"/>
      <c r="O133" s="3"/>
      <c r="P133" s="3"/>
      <c r="Q133" s="3"/>
      <c r="R133" s="3"/>
      <c r="S133" s="3"/>
      <c r="T133" s="3"/>
      <c r="U133" s="34"/>
      <c r="V133" s="91">
        <v>-1.2000000000000299</v>
      </c>
      <c r="W133" s="92">
        <f t="shared" si="7"/>
        <v>-3.4482758620694998E-2</v>
      </c>
      <c r="X133" s="92">
        <f t="shared" si="8"/>
        <v>4.5950413223139339</v>
      </c>
      <c r="Y133" s="92">
        <f t="shared" si="9"/>
        <v>-2.2000000000000299</v>
      </c>
      <c r="Z133" s="92">
        <f t="shared" si="10"/>
        <v>-0.12195121951219468</v>
      </c>
      <c r="AA133" s="92">
        <f t="shared" si="11"/>
        <v>1</v>
      </c>
      <c r="AB133" s="93">
        <f t="shared" si="13"/>
        <v>2.2602739726027199</v>
      </c>
      <c r="AC133" s="92">
        <f t="shared" si="12"/>
        <v>-3.4482758620694998E-2</v>
      </c>
      <c r="AD133" s="93"/>
      <c r="AE133" s="34"/>
    </row>
    <row r="134" spans="1:31">
      <c r="A134" s="3"/>
      <c r="B134" s="3"/>
      <c r="C134" s="3"/>
      <c r="D134" s="3"/>
      <c r="E134" s="3"/>
      <c r="F134" s="3"/>
      <c r="G134" s="3"/>
      <c r="H134" s="3"/>
      <c r="I134" s="3"/>
      <c r="J134" s="3"/>
      <c r="K134" s="3"/>
      <c r="L134" s="3"/>
      <c r="M134" s="3"/>
      <c r="N134" s="3"/>
      <c r="O134" s="3"/>
      <c r="P134" s="3"/>
      <c r="Q134" s="3"/>
      <c r="R134" s="3"/>
      <c r="S134" s="3"/>
      <c r="T134" s="3"/>
      <c r="U134" s="34"/>
      <c r="V134" s="91">
        <v>-1.1000000000000301</v>
      </c>
      <c r="W134" s="92">
        <f t="shared" si="7"/>
        <v>-1.6949152542378061E-2</v>
      </c>
      <c r="X134" s="92">
        <f t="shared" si="8"/>
        <v>5.0136054421767362</v>
      </c>
      <c r="Y134" s="92">
        <f t="shared" si="9"/>
        <v>-2.1000000000000298</v>
      </c>
      <c r="Z134" s="92">
        <f t="shared" si="10"/>
        <v>-0.12345679012345634</v>
      </c>
      <c r="AA134" s="92">
        <f t="shared" si="11"/>
        <v>1.0000000000000002</v>
      </c>
      <c r="AB134" s="93">
        <f t="shared" si="13"/>
        <v>2.3290203327171697</v>
      </c>
      <c r="AC134" s="92">
        <f t="shared" si="12"/>
        <v>-1.6949152542378061E-2</v>
      </c>
      <c r="AD134" s="93"/>
      <c r="AE134" s="34"/>
    </row>
    <row r="135" spans="1:31">
      <c r="A135" s="3"/>
      <c r="B135" s="3"/>
      <c r="C135" s="3"/>
      <c r="D135" s="3"/>
      <c r="E135" s="3"/>
      <c r="F135" s="3"/>
      <c r="G135" s="3"/>
      <c r="H135" s="3"/>
      <c r="I135" s="3"/>
      <c r="J135" s="3"/>
      <c r="K135" s="3"/>
      <c r="L135" s="3"/>
      <c r="M135" s="3"/>
      <c r="N135" s="3"/>
      <c r="O135" s="3"/>
      <c r="P135" s="3"/>
      <c r="Q135" s="3"/>
      <c r="R135" s="3"/>
      <c r="S135" s="3"/>
      <c r="T135" s="3"/>
      <c r="U135" s="34"/>
      <c r="V135" s="91">
        <v>-1.00000000000003</v>
      </c>
      <c r="W135" s="92">
        <f t="shared" si="7"/>
        <v>-4.9960036108131547E-15</v>
      </c>
      <c r="X135" s="92">
        <f t="shared" si="8"/>
        <v>5.499999999999841</v>
      </c>
      <c r="Y135" s="92">
        <f t="shared" si="9"/>
        <v>-2.0000000000000302</v>
      </c>
      <c r="Z135" s="92">
        <f t="shared" si="10"/>
        <v>-0.12499999999999951</v>
      </c>
      <c r="AA135" s="92">
        <f t="shared" si="11"/>
        <v>0.99999999999999978</v>
      </c>
      <c r="AB135" s="93">
        <f t="shared" si="13"/>
        <v>2.3999999999999782</v>
      </c>
      <c r="AC135" s="92">
        <f>IF(ROUND(($V135^2+(-$R$6-$R$7)*$V135+$R$6*$R$7),5)=0,AC134,($V135^2-$R$6^2)/($V135^2+(-$R$6-$R$7)*$V135+$R$6*$R$7))</f>
        <v>-4.9960036108131547E-15</v>
      </c>
      <c r="AD135" s="93"/>
      <c r="AE135" s="34"/>
    </row>
    <row r="136" spans="1:31">
      <c r="A136" s="3"/>
      <c r="B136" s="3"/>
      <c r="C136" s="3"/>
      <c r="D136" s="3"/>
      <c r="E136" s="3"/>
      <c r="F136" s="3"/>
      <c r="G136" s="3"/>
      <c r="H136" s="3"/>
      <c r="I136" s="3"/>
      <c r="J136" s="3"/>
      <c r="K136" s="3"/>
      <c r="L136" s="3"/>
      <c r="M136" s="3"/>
      <c r="N136" s="3"/>
      <c r="O136" s="3"/>
      <c r="P136" s="3"/>
      <c r="Q136" s="3"/>
      <c r="R136" s="3"/>
      <c r="S136" s="3"/>
      <c r="T136" s="3"/>
      <c r="U136" s="34"/>
      <c r="V136" s="91">
        <v>-0.900000000000031</v>
      </c>
      <c r="W136" s="92">
        <f t="shared" si="7"/>
        <v>1.6393442622945821E-2</v>
      </c>
      <c r="X136" s="92">
        <f t="shared" si="8"/>
        <v>6.0692520775621359</v>
      </c>
      <c r="Y136" s="92">
        <f t="shared" si="9"/>
        <v>-1.9000000000000312</v>
      </c>
      <c r="Z136" s="92">
        <f t="shared" si="10"/>
        <v>-0.12658227848101217</v>
      </c>
      <c r="AA136" s="92">
        <f t="shared" si="11"/>
        <v>0.99999999999999989</v>
      </c>
      <c r="AB136" s="93">
        <f t="shared" si="13"/>
        <v>2.4728850325379379</v>
      </c>
      <c r="AC136" s="92">
        <f t="shared" ref="AC136:AC199" si="14">IF(ROUND(($V136^2+(-$R$6-$R$7)*$V136+$R$6*$R$7),5)=0,AC135,($V136^2-$R$6^2)/($V136^2+(-$R$6-$R$7)*$V136+$R$6*$R$7))</f>
        <v>1.6393442622945821E-2</v>
      </c>
      <c r="AD136" s="93"/>
      <c r="AE136" s="34"/>
    </row>
    <row r="137" spans="1:31">
      <c r="A137" s="3"/>
      <c r="B137" s="3"/>
      <c r="C137" s="3"/>
      <c r="D137" s="3"/>
      <c r="E137" s="3"/>
      <c r="F137" s="3"/>
      <c r="G137" s="3"/>
      <c r="H137" s="3"/>
      <c r="I137" s="3"/>
      <c r="J137" s="3"/>
      <c r="K137" s="3"/>
      <c r="L137" s="3"/>
      <c r="M137" s="3"/>
      <c r="N137" s="3"/>
      <c r="O137" s="3"/>
      <c r="P137" s="3"/>
      <c r="Q137" s="3"/>
      <c r="R137" s="3"/>
      <c r="S137" s="3"/>
      <c r="T137" s="3"/>
      <c r="U137" s="34"/>
      <c r="V137" s="91">
        <v>-0.80000000000002902</v>
      </c>
      <c r="W137" s="92">
        <f t="shared" si="7"/>
        <v>3.22580645161245E-2</v>
      </c>
      <c r="X137" s="92">
        <f t="shared" si="8"/>
        <v>6.7407407407405273</v>
      </c>
      <c r="Y137" s="92">
        <f t="shared" si="9"/>
        <v>-1.8000000000000291</v>
      </c>
      <c r="Z137" s="92">
        <f t="shared" si="10"/>
        <v>-0.12820512820512772</v>
      </c>
      <c r="AA137" s="92">
        <f t="shared" si="11"/>
        <v>0.99999999999999989</v>
      </c>
      <c r="AB137" s="93">
        <f t="shared" si="13"/>
        <v>2.5471698113207331</v>
      </c>
      <c r="AC137" s="92">
        <f t="shared" si="14"/>
        <v>3.22580645161245E-2</v>
      </c>
      <c r="AD137" s="93"/>
      <c r="AE137" s="34"/>
    </row>
    <row r="138" spans="1:31">
      <c r="A138" s="3"/>
      <c r="B138" s="3"/>
      <c r="C138" s="3"/>
      <c r="D138" s="3"/>
      <c r="E138" s="3"/>
      <c r="F138" s="3"/>
      <c r="G138" s="3"/>
      <c r="H138" s="3"/>
      <c r="I138" s="3"/>
      <c r="J138" s="3"/>
      <c r="K138" s="3"/>
      <c r="L138" s="3"/>
      <c r="M138" s="3"/>
      <c r="N138" s="3"/>
      <c r="O138" s="3"/>
      <c r="P138" s="3"/>
      <c r="Q138" s="3"/>
      <c r="R138" s="3"/>
      <c r="S138" s="3"/>
      <c r="T138" s="3"/>
      <c r="U138" s="34"/>
      <c r="V138" s="91">
        <v>-0.70000000000002904</v>
      </c>
      <c r="W138" s="92">
        <f t="shared" si="7"/>
        <v>4.7619047619043231E-2</v>
      </c>
      <c r="X138" s="92">
        <f t="shared" si="8"/>
        <v>7.5397923875429989</v>
      </c>
      <c r="Y138" s="92">
        <f t="shared" si="9"/>
        <v>-1.700000000000029</v>
      </c>
      <c r="Z138" s="92">
        <f t="shared" si="10"/>
        <v>-0.12987012987012936</v>
      </c>
      <c r="AA138" s="92">
        <f t="shared" si="11"/>
        <v>1</v>
      </c>
      <c r="AB138" s="93">
        <f t="shared" si="13"/>
        <v>2.6221079691516489</v>
      </c>
      <c r="AC138" s="92">
        <f t="shared" si="14"/>
        <v>4.7619047619043231E-2</v>
      </c>
      <c r="AD138" s="93"/>
      <c r="AE138" s="34"/>
    </row>
    <row r="139" spans="1:31">
      <c r="A139" s="3"/>
      <c r="B139" s="3"/>
      <c r="C139" s="3"/>
      <c r="D139" s="3"/>
      <c r="E139" s="3"/>
      <c r="F139" s="3"/>
      <c r="G139" s="3"/>
      <c r="H139" s="3"/>
      <c r="I139" s="3"/>
      <c r="J139" s="3"/>
      <c r="K139" s="3"/>
      <c r="L139" s="3"/>
      <c r="M139" s="3"/>
      <c r="N139" s="3"/>
      <c r="O139" s="3"/>
      <c r="P139" s="3"/>
      <c r="Q139" s="3"/>
      <c r="R139" s="3"/>
      <c r="S139" s="3"/>
      <c r="T139" s="3"/>
      <c r="U139" s="34"/>
      <c r="V139" s="91">
        <v>-0.60000000000002995</v>
      </c>
      <c r="W139" s="92">
        <f t="shared" si="7"/>
        <v>6.2499999999995608E-2</v>
      </c>
      <c r="X139" s="92">
        <f t="shared" si="8"/>
        <v>8.4999999999996856</v>
      </c>
      <c r="Y139" s="92">
        <f t="shared" si="9"/>
        <v>-1.6000000000000298</v>
      </c>
      <c r="Z139" s="92">
        <f t="shared" si="10"/>
        <v>-0.13157894736842055</v>
      </c>
      <c r="AA139" s="92">
        <f t="shared" si="11"/>
        <v>1.0000000000000002</v>
      </c>
      <c r="AB139" s="93">
        <f t="shared" si="13"/>
        <v>2.6966292134831238</v>
      </c>
      <c r="AC139" s="92">
        <f t="shared" si="14"/>
        <v>6.2499999999995608E-2</v>
      </c>
      <c r="AD139" s="93"/>
      <c r="AE139" s="34"/>
    </row>
    <row r="140" spans="1:31">
      <c r="A140" s="3"/>
      <c r="B140" s="3"/>
      <c r="C140" s="3"/>
      <c r="D140" s="3"/>
      <c r="E140" s="3"/>
      <c r="F140" s="3"/>
      <c r="G140" s="3"/>
      <c r="H140" s="3"/>
      <c r="I140" s="3"/>
      <c r="J140" s="3"/>
      <c r="K140" s="3"/>
      <c r="L140" s="3"/>
      <c r="M140" s="3"/>
      <c r="N140" s="3"/>
      <c r="O140" s="3"/>
      <c r="P140" s="3"/>
      <c r="Q140" s="3"/>
      <c r="R140" s="3"/>
      <c r="S140" s="3"/>
      <c r="T140" s="3"/>
      <c r="U140" s="34"/>
      <c r="V140" s="91">
        <v>-0.50000000000002998</v>
      </c>
      <c r="W140" s="92">
        <f t="shared" si="7"/>
        <v>7.6923076923072667E-2</v>
      </c>
      <c r="X140" s="92">
        <f t="shared" si="8"/>
        <v>9.6666666666662806</v>
      </c>
      <c r="Y140" s="92">
        <f t="shared" si="9"/>
        <v>-1.5000000000000298</v>
      </c>
      <c r="Z140" s="92">
        <f t="shared" si="10"/>
        <v>-0.1333333333333328</v>
      </c>
      <c r="AA140" s="92">
        <f t="shared" si="11"/>
        <v>1</v>
      </c>
      <c r="AB140" s="93">
        <f t="shared" si="13"/>
        <v>2.7692307692307478</v>
      </c>
      <c r="AC140" s="92">
        <f t="shared" si="14"/>
        <v>7.6923076923072667E-2</v>
      </c>
      <c r="AD140" s="93"/>
      <c r="AE140" s="34"/>
    </row>
    <row r="141" spans="1:31">
      <c r="A141" s="3"/>
      <c r="B141" s="3"/>
      <c r="C141" s="3"/>
      <c r="D141" s="3"/>
      <c r="E141" s="3"/>
      <c r="F141" s="3"/>
      <c r="G141" s="3"/>
      <c r="H141" s="3"/>
      <c r="I141" s="3"/>
      <c r="J141" s="3"/>
      <c r="K141" s="3"/>
      <c r="L141" s="3"/>
      <c r="M141" s="3"/>
      <c r="N141" s="3"/>
      <c r="O141" s="3"/>
      <c r="P141" s="3"/>
      <c r="Q141" s="3"/>
      <c r="R141" s="3"/>
      <c r="S141" s="3"/>
      <c r="T141" s="3"/>
      <c r="U141" s="34"/>
      <c r="V141" s="91">
        <v>-0.400000000000031</v>
      </c>
      <c r="W141" s="92">
        <f t="shared" si="7"/>
        <v>9.0909090909086637E-2</v>
      </c>
      <c r="X141" s="92">
        <f t="shared" si="8"/>
        <v>11.102040816326037</v>
      </c>
      <c r="Y141" s="92">
        <f t="shared" si="9"/>
        <v>-1.400000000000031</v>
      </c>
      <c r="Z141" s="92">
        <f t="shared" si="10"/>
        <v>-0.13513513513513459</v>
      </c>
      <c r="AA141" s="92">
        <f t="shared" si="11"/>
        <v>1</v>
      </c>
      <c r="AB141" s="93">
        <f t="shared" si="13"/>
        <v>2.8378378378378177</v>
      </c>
      <c r="AC141" s="92">
        <f t="shared" si="14"/>
        <v>9.0909090909086637E-2</v>
      </c>
      <c r="AD141" s="93"/>
      <c r="AE141" s="34"/>
    </row>
    <row r="142" spans="1:31">
      <c r="A142" s="3"/>
      <c r="B142" s="3"/>
      <c r="C142" s="3"/>
      <c r="D142" s="3"/>
      <c r="E142" s="3"/>
      <c r="F142" s="3"/>
      <c r="G142" s="3"/>
      <c r="H142" s="3"/>
      <c r="I142" s="3"/>
      <c r="J142" s="3"/>
      <c r="K142" s="3"/>
      <c r="L142" s="3"/>
      <c r="M142" s="3"/>
      <c r="N142" s="3"/>
      <c r="O142" s="3"/>
      <c r="P142" s="3"/>
      <c r="Q142" s="3"/>
      <c r="R142" s="3"/>
      <c r="S142" s="3"/>
      <c r="T142" s="3"/>
      <c r="U142" s="34"/>
      <c r="V142" s="91">
        <v>-0.30000000000002902</v>
      </c>
      <c r="W142" s="92">
        <f t="shared" si="7"/>
        <v>0.10447761194029462</v>
      </c>
      <c r="X142" s="92">
        <f t="shared" si="8"/>
        <v>12.893491124259771</v>
      </c>
      <c r="Y142" s="92">
        <f t="shared" si="9"/>
        <v>-1.3000000000000291</v>
      </c>
      <c r="Z142" s="92">
        <f t="shared" si="10"/>
        <v>-0.13698630136986248</v>
      </c>
      <c r="AA142" s="92">
        <f t="shared" si="11"/>
        <v>0.99999999999999989</v>
      </c>
      <c r="AB142" s="93">
        <f t="shared" si="13"/>
        <v>2.8996282527880872</v>
      </c>
      <c r="AC142" s="92">
        <f t="shared" si="14"/>
        <v>0.10447761194029462</v>
      </c>
      <c r="AD142" s="93"/>
      <c r="AE142" s="34"/>
    </row>
    <row r="143" spans="1:31">
      <c r="A143" s="3"/>
      <c r="B143" s="3"/>
      <c r="C143" s="3"/>
      <c r="D143" s="3"/>
      <c r="E143" s="3"/>
      <c r="F143" s="3"/>
      <c r="G143" s="3"/>
      <c r="H143" s="3"/>
      <c r="I143" s="3"/>
      <c r="J143" s="3"/>
      <c r="K143" s="3"/>
      <c r="L143" s="3"/>
      <c r="M143" s="3"/>
      <c r="N143" s="3"/>
      <c r="O143" s="3"/>
      <c r="P143" s="3"/>
      <c r="Q143" s="3"/>
      <c r="R143" s="3"/>
      <c r="S143" s="3"/>
      <c r="T143" s="3"/>
      <c r="U143" s="34"/>
      <c r="V143" s="91">
        <v>-0.20000000000002899</v>
      </c>
      <c r="W143" s="92">
        <f t="shared" si="7"/>
        <v>0.11764705882352566</v>
      </c>
      <c r="X143" s="92">
        <f t="shared" si="8"/>
        <v>15.166666666665922</v>
      </c>
      <c r="Y143" s="92">
        <f t="shared" si="9"/>
        <v>-1.200000000000029</v>
      </c>
      <c r="Z143" s="92">
        <f t="shared" si="10"/>
        <v>-0.13888888888888834</v>
      </c>
      <c r="AA143" s="92">
        <f t="shared" si="11"/>
        <v>1</v>
      </c>
      <c r="AB143" s="93">
        <f t="shared" si="13"/>
        <v>2.9508196721311348</v>
      </c>
      <c r="AC143" s="92">
        <f t="shared" si="14"/>
        <v>0.11764705882352566</v>
      </c>
      <c r="AD143" s="93"/>
      <c r="AE143" s="34"/>
    </row>
    <row r="144" spans="1:31">
      <c r="A144" s="3"/>
      <c r="B144" s="3"/>
      <c r="C144" s="3"/>
      <c r="D144" s="3"/>
      <c r="E144" s="3"/>
      <c r="F144" s="3"/>
      <c r="G144" s="3"/>
      <c r="H144" s="3"/>
      <c r="I144" s="3"/>
      <c r="J144" s="3"/>
      <c r="K144" s="3"/>
      <c r="L144" s="3"/>
      <c r="M144" s="3"/>
      <c r="N144" s="3"/>
      <c r="O144" s="3"/>
      <c r="P144" s="3"/>
      <c r="Q144" s="3"/>
      <c r="R144" s="3"/>
      <c r="S144" s="3"/>
      <c r="T144" s="3"/>
      <c r="U144" s="34"/>
      <c r="V144" s="91">
        <v>-0.100000000000041</v>
      </c>
      <c r="W144" s="92">
        <f t="shared" si="7"/>
        <v>0.13043478260869049</v>
      </c>
      <c r="X144" s="92">
        <f t="shared" si="8"/>
        <v>18.107438016527549</v>
      </c>
      <c r="Y144" s="92">
        <f t="shared" si="9"/>
        <v>-1.1000000000000409</v>
      </c>
      <c r="Z144" s="92">
        <f t="shared" si="10"/>
        <v>-0.14084507042253439</v>
      </c>
      <c r="AA144" s="92">
        <f t="shared" si="11"/>
        <v>1</v>
      </c>
      <c r="AB144" s="93">
        <f t="shared" si="13"/>
        <v>2.9864253393665052</v>
      </c>
      <c r="AC144" s="92">
        <f t="shared" si="14"/>
        <v>0.13043478260869049</v>
      </c>
      <c r="AD144" s="93"/>
      <c r="AE144" s="34"/>
    </row>
    <row r="145" spans="1:31">
      <c r="A145" s="3"/>
      <c r="B145" s="3"/>
      <c r="C145" s="3"/>
      <c r="D145" s="3"/>
      <c r="E145" s="3"/>
      <c r="F145" s="3"/>
      <c r="G145" s="3"/>
      <c r="H145" s="3"/>
      <c r="I145" s="3"/>
      <c r="J145" s="3"/>
      <c r="K145" s="3"/>
      <c r="L145" s="3"/>
      <c r="M145" s="3"/>
      <c r="N145" s="3"/>
      <c r="O145" s="3"/>
      <c r="P145" s="3"/>
      <c r="Q145" s="3"/>
      <c r="R145" s="3"/>
      <c r="S145" s="3"/>
      <c r="T145" s="3"/>
      <c r="U145" s="34"/>
      <c r="V145" s="91">
        <v>-4.0856207306205799E-14</v>
      </c>
      <c r="W145" s="92">
        <f t="shared" si="7"/>
        <v>0.14285714285713785</v>
      </c>
      <c r="X145" s="92">
        <f t="shared" si="8"/>
        <v>21.999999999998163</v>
      </c>
      <c r="Y145" s="92">
        <f t="shared" si="9"/>
        <v>-1.0000000000000409</v>
      </c>
      <c r="Z145" s="92">
        <f t="shared" si="10"/>
        <v>-0.14285714285714202</v>
      </c>
      <c r="AA145" s="92">
        <f t="shared" si="11"/>
        <v>1</v>
      </c>
      <c r="AB145" s="93">
        <f t="shared" si="13"/>
        <v>3</v>
      </c>
      <c r="AC145" s="92">
        <f t="shared" si="14"/>
        <v>0.14285714285713785</v>
      </c>
      <c r="AD145" s="93"/>
      <c r="AE145" s="34"/>
    </row>
    <row r="146" spans="1:31">
      <c r="A146" s="3"/>
      <c r="B146" s="3"/>
      <c r="C146" s="3"/>
      <c r="D146" s="3"/>
      <c r="E146" s="3"/>
      <c r="F146" s="3"/>
      <c r="G146" s="3"/>
      <c r="H146" s="3"/>
      <c r="I146" s="3"/>
      <c r="J146" s="3"/>
      <c r="K146" s="3"/>
      <c r="L146" s="3"/>
      <c r="M146" s="3"/>
      <c r="N146" s="3"/>
      <c r="O146" s="3"/>
      <c r="P146" s="3"/>
      <c r="Q146" s="3"/>
      <c r="R146" s="3"/>
      <c r="S146" s="3"/>
      <c r="T146" s="3"/>
      <c r="U146" s="34"/>
      <c r="V146" s="91">
        <v>9.9999999999999603E-2</v>
      </c>
      <c r="W146" s="92">
        <f t="shared" si="7"/>
        <v>0.15492957746478869</v>
      </c>
      <c r="X146" s="92">
        <f t="shared" si="8"/>
        <v>27.296296296296273</v>
      </c>
      <c r="Y146" s="92">
        <f t="shared" si="9"/>
        <v>-0.90000000000000036</v>
      </c>
      <c r="Z146" s="92">
        <f t="shared" si="10"/>
        <v>-0.14492753623188404</v>
      </c>
      <c r="AA146" s="92">
        <f t="shared" si="11"/>
        <v>1.0000000000000002</v>
      </c>
      <c r="AB146" s="93">
        <f t="shared" si="13"/>
        <v>2.9834254143646413</v>
      </c>
      <c r="AC146" s="92">
        <f t="shared" si="14"/>
        <v>0.15492957746478869</v>
      </c>
      <c r="AD146" s="93"/>
      <c r="AE146" s="34"/>
    </row>
    <row r="147" spans="1:31">
      <c r="A147" s="3"/>
      <c r="B147" s="3"/>
      <c r="C147" s="3"/>
      <c r="D147" s="3"/>
      <c r="E147" s="3"/>
      <c r="F147" s="3"/>
      <c r="G147" s="3"/>
      <c r="H147" s="3"/>
      <c r="I147" s="3"/>
      <c r="J147" s="3"/>
      <c r="K147" s="3"/>
      <c r="L147" s="3"/>
      <c r="M147" s="3"/>
      <c r="N147" s="3"/>
      <c r="O147" s="3"/>
      <c r="P147" s="3"/>
      <c r="Q147" s="3"/>
      <c r="R147" s="3"/>
      <c r="S147" s="3"/>
      <c r="T147" s="3"/>
      <c r="U147" s="34"/>
      <c r="V147" s="91">
        <v>0.19999999999999901</v>
      </c>
      <c r="W147" s="92">
        <f t="shared" si="7"/>
        <v>0.16666666666666655</v>
      </c>
      <c r="X147" s="92">
        <f t="shared" si="8"/>
        <v>34.749999999999922</v>
      </c>
      <c r="Y147" s="92">
        <f t="shared" si="9"/>
        <v>-0.80000000000000093</v>
      </c>
      <c r="Z147" s="92">
        <f t="shared" si="10"/>
        <v>-0.14705882352941174</v>
      </c>
      <c r="AA147" s="92">
        <f t="shared" si="11"/>
        <v>1.0000000000000002</v>
      </c>
      <c r="AB147" s="93">
        <f t="shared" si="13"/>
        <v>2.9268292682926842</v>
      </c>
      <c r="AC147" s="92">
        <f t="shared" si="14"/>
        <v>0.16666666666666655</v>
      </c>
      <c r="AD147" s="93"/>
      <c r="AE147" s="34"/>
    </row>
    <row r="148" spans="1:31">
      <c r="A148" s="3"/>
      <c r="B148" s="3"/>
      <c r="C148" s="3"/>
      <c r="D148" s="3"/>
      <c r="E148" s="3"/>
      <c r="F148" s="3"/>
      <c r="G148" s="3"/>
      <c r="H148" s="3"/>
      <c r="I148" s="3"/>
      <c r="J148" s="3"/>
      <c r="K148" s="3"/>
      <c r="L148" s="3"/>
      <c r="M148" s="3"/>
      <c r="N148" s="3"/>
      <c r="O148" s="3"/>
      <c r="P148" s="3"/>
      <c r="Q148" s="3"/>
      <c r="R148" s="3"/>
      <c r="S148" s="3"/>
      <c r="T148" s="3"/>
      <c r="U148" s="34"/>
      <c r="V148" s="91">
        <v>0.30000000000000099</v>
      </c>
      <c r="W148" s="92">
        <f t="shared" si="7"/>
        <v>0.17808219178082202</v>
      </c>
      <c r="X148" s="92">
        <f t="shared" si="8"/>
        <v>45.693877551020528</v>
      </c>
      <c r="Y148" s="92">
        <f t="shared" si="9"/>
        <v>-0.69999999999999907</v>
      </c>
      <c r="Z148" s="92">
        <f t="shared" si="10"/>
        <v>-0.1492537313432836</v>
      </c>
      <c r="AA148" s="92">
        <f t="shared" si="11"/>
        <v>0.99999999999999989</v>
      </c>
      <c r="AB148" s="93">
        <f t="shared" si="13"/>
        <v>2.8187919463087234</v>
      </c>
      <c r="AC148" s="92">
        <f t="shared" si="14"/>
        <v>0.17808219178082202</v>
      </c>
      <c r="AD148" s="93"/>
      <c r="AE148" s="34"/>
    </row>
    <row r="149" spans="1:31">
      <c r="A149" s="3"/>
      <c r="B149" s="3"/>
      <c r="C149" s="3"/>
      <c r="D149" s="3"/>
      <c r="E149" s="3"/>
      <c r="F149" s="3"/>
      <c r="G149" s="3"/>
      <c r="H149" s="3"/>
      <c r="I149" s="3"/>
      <c r="J149" s="3"/>
      <c r="K149" s="3"/>
      <c r="L149" s="3"/>
      <c r="M149" s="3"/>
      <c r="N149" s="3"/>
      <c r="O149" s="3"/>
      <c r="P149" s="3"/>
      <c r="Q149" s="3"/>
      <c r="R149" s="3"/>
      <c r="S149" s="3"/>
      <c r="T149" s="3"/>
      <c r="U149" s="34"/>
      <c r="V149" s="91">
        <v>0.4</v>
      </c>
      <c r="W149" s="92">
        <f t="shared" si="7"/>
        <v>0.1891891891891892</v>
      </c>
      <c r="X149" s="92">
        <f t="shared" si="8"/>
        <v>62.666666666666679</v>
      </c>
      <c r="Y149" s="92">
        <f t="shared" si="9"/>
        <v>-0.6</v>
      </c>
      <c r="Z149" s="92">
        <f t="shared" si="10"/>
        <v>-0.15151515151515152</v>
      </c>
      <c r="AA149" s="92">
        <f t="shared" si="11"/>
        <v>1</v>
      </c>
      <c r="AB149" s="93">
        <f t="shared" si="13"/>
        <v>2.6470588235294117</v>
      </c>
      <c r="AC149" s="92">
        <f t="shared" si="14"/>
        <v>0.1891891891891892</v>
      </c>
      <c r="AD149" s="93"/>
      <c r="AE149" s="34"/>
    </row>
    <row r="150" spans="1:31">
      <c r="A150" s="3"/>
      <c r="B150" s="3"/>
      <c r="C150" s="3"/>
      <c r="D150" s="3"/>
      <c r="E150" s="3"/>
      <c r="F150" s="3"/>
      <c r="G150" s="3"/>
      <c r="H150" s="3"/>
      <c r="I150" s="3"/>
      <c r="J150" s="3"/>
      <c r="K150" s="3"/>
      <c r="L150" s="3"/>
      <c r="M150" s="3"/>
      <c r="N150" s="3"/>
      <c r="O150" s="3"/>
      <c r="P150" s="3"/>
      <c r="Q150" s="3"/>
      <c r="R150" s="3"/>
      <c r="S150" s="3"/>
      <c r="T150" s="3"/>
      <c r="U150" s="34"/>
      <c r="V150" s="91">
        <v>0.5</v>
      </c>
      <c r="W150" s="92">
        <f t="shared" si="7"/>
        <v>0.2</v>
      </c>
      <c r="X150" s="92">
        <f t="shared" si="8"/>
        <v>91</v>
      </c>
      <c r="Y150" s="92">
        <f t="shared" si="9"/>
        <v>-0.5</v>
      </c>
      <c r="Z150" s="92">
        <f t="shared" si="10"/>
        <v>-0.15384615384615385</v>
      </c>
      <c r="AA150" s="92">
        <f t="shared" si="11"/>
        <v>1</v>
      </c>
      <c r="AB150" s="93">
        <f t="shared" si="13"/>
        <v>2.4</v>
      </c>
      <c r="AC150" s="92">
        <f t="shared" si="14"/>
        <v>0.2</v>
      </c>
      <c r="AD150" s="93"/>
      <c r="AE150" s="34"/>
    </row>
    <row r="151" spans="1:31">
      <c r="U151" s="34"/>
      <c r="V151" s="91">
        <v>0.6</v>
      </c>
      <c r="W151" s="92">
        <f t="shared" si="7"/>
        <v>0.21052631578947364</v>
      </c>
      <c r="X151" s="92">
        <f t="shared" si="8"/>
        <v>143.49999999999994</v>
      </c>
      <c r="Y151" s="92">
        <f t="shared" si="9"/>
        <v>-0.40000000000000008</v>
      </c>
      <c r="Z151" s="92">
        <f t="shared" si="10"/>
        <v>-0.15625</v>
      </c>
      <c r="AA151" s="92">
        <f t="shared" si="11"/>
        <v>1</v>
      </c>
      <c r="AB151" s="93">
        <f t="shared" si="13"/>
        <v>2.0689655172413794</v>
      </c>
      <c r="AC151" s="92">
        <f t="shared" si="14"/>
        <v>0.21052631578947364</v>
      </c>
      <c r="AD151" s="93"/>
      <c r="AE151" s="34"/>
    </row>
    <row r="152" spans="1:31">
      <c r="U152" s="34"/>
      <c r="V152" s="91">
        <v>0.69999999999999896</v>
      </c>
      <c r="W152" s="92">
        <f t="shared" si="7"/>
        <v>0.22077922077922069</v>
      </c>
      <c r="X152" s="92">
        <f t="shared" si="8"/>
        <v>257.66666666666487</v>
      </c>
      <c r="Y152" s="92">
        <f t="shared" si="9"/>
        <v>-0.30000000000000104</v>
      </c>
      <c r="Z152" s="92">
        <f t="shared" si="10"/>
        <v>-0.15873015873015872</v>
      </c>
      <c r="AA152" s="92">
        <f t="shared" si="11"/>
        <v>1.0000000000000002</v>
      </c>
      <c r="AB152" s="93">
        <f t="shared" si="13"/>
        <v>1.6513761467889958</v>
      </c>
      <c r="AC152" s="92">
        <f t="shared" si="14"/>
        <v>0.22077922077922069</v>
      </c>
      <c r="AD152" s="93"/>
      <c r="AE152" s="34"/>
    </row>
    <row r="153" spans="1:31">
      <c r="U153" s="34"/>
      <c r="V153" s="91">
        <v>0.80000000000000104</v>
      </c>
      <c r="W153" s="92">
        <f t="shared" si="7"/>
        <v>0.23076923076923081</v>
      </c>
      <c r="X153" s="92">
        <f t="shared" si="8"/>
        <v>586.00000000000614</v>
      </c>
      <c r="Y153" s="92">
        <f t="shared" si="9"/>
        <v>-0.19999999999999896</v>
      </c>
      <c r="Z153" s="92">
        <f t="shared" si="10"/>
        <v>-0.16129032258064518</v>
      </c>
      <c r="AA153" s="92">
        <f t="shared" si="11"/>
        <v>1.0000000000000002</v>
      </c>
      <c r="AB153" s="93">
        <f t="shared" si="13"/>
        <v>1.1538461538461482</v>
      </c>
      <c r="AC153" s="92">
        <f t="shared" si="14"/>
        <v>0.23076923076923081</v>
      </c>
      <c r="AD153" s="93"/>
      <c r="AE153" s="34"/>
    </row>
    <row r="154" spans="1:31">
      <c r="U154" s="34"/>
      <c r="V154" s="91">
        <v>0.9</v>
      </c>
      <c r="W154" s="92">
        <f t="shared" si="7"/>
        <v>0.24050632911392425</v>
      </c>
      <c r="X154" s="92">
        <f t="shared" si="8"/>
        <v>2371.0000000000014</v>
      </c>
      <c r="Y154" s="92">
        <f t="shared" si="9"/>
        <v>-9.9999999999999978E-2</v>
      </c>
      <c r="Z154" s="92">
        <f t="shared" si="10"/>
        <v>-0.16393442622950821</v>
      </c>
      <c r="AA154" s="92">
        <f t="shared" si="11"/>
        <v>1.0000000000000013</v>
      </c>
      <c r="AB154" s="93">
        <f t="shared" si="13"/>
        <v>0.59405940594059392</v>
      </c>
      <c r="AC154" s="92">
        <f t="shared" si="14"/>
        <v>0.24050632911392425</v>
      </c>
      <c r="AD154" s="93"/>
      <c r="AE154" s="34"/>
    </row>
    <row r="155" spans="1:31">
      <c r="U155" s="34"/>
      <c r="V155" s="91">
        <v>1</v>
      </c>
      <c r="W155" s="92">
        <f t="shared" si="7"/>
        <v>0.24050632911392425</v>
      </c>
      <c r="X155" s="92">
        <f t="shared" si="8"/>
        <v>2371.0000000000014</v>
      </c>
      <c r="Y155" s="92" t="str">
        <f>IF(($V155-$R$6)=0,"",($V155-$R$6)^2/($V155-$R$6))</f>
        <v/>
      </c>
      <c r="Z155" s="92">
        <f t="shared" si="10"/>
        <v>-0.16666666666666666</v>
      </c>
      <c r="AA155" s="92">
        <f>IF(($V155-$R$6)=0,AA154,$R$6*($V155^2-$R$6*2*$V155+$R$6^2)/($V155-$R$6)^2)</f>
        <v>1.0000000000000013</v>
      </c>
      <c r="AB155" s="93">
        <f t="shared" si="13"/>
        <v>0</v>
      </c>
      <c r="AC155" s="92">
        <f t="shared" si="14"/>
        <v>0.24050632911392425</v>
      </c>
      <c r="AD155" s="93"/>
      <c r="AE155" s="34"/>
    </row>
    <row r="156" spans="1:31">
      <c r="U156" s="34"/>
      <c r="V156" s="91">
        <v>1.1000000000000001</v>
      </c>
      <c r="W156" s="92">
        <f t="shared" si="7"/>
        <v>0.25925925925925936</v>
      </c>
      <c r="X156" s="92">
        <f t="shared" si="8"/>
        <v>2430.9999999999955</v>
      </c>
      <c r="Y156" s="92">
        <f t="shared" ref="Y156:Y219" si="15">IF(($V156-$R$6)=0,"",($V156-$R$6)^2/($V156-$R$6))</f>
        <v>0.10000000000000009</v>
      </c>
      <c r="Z156" s="92">
        <f t="shared" si="10"/>
        <v>-0.16949152542372881</v>
      </c>
      <c r="AA156" s="92">
        <f t="shared" ref="AA156:AA219" si="16">IF(($V156-$R$6)=0,AA155,$R$6*($V156^2-$R$6*2*$V156+$R$6^2)/($V156-$R$6)^2)</f>
        <v>0.99999999999999911</v>
      </c>
      <c r="AB156" s="93">
        <f t="shared" si="13"/>
        <v>-0.59405940594059459</v>
      </c>
      <c r="AC156" s="92">
        <f t="shared" si="14"/>
        <v>0.25925925925925936</v>
      </c>
      <c r="AD156" s="93"/>
      <c r="AE156" s="34"/>
    </row>
    <row r="157" spans="1:31">
      <c r="U157" s="34"/>
      <c r="V157" s="91">
        <v>1.2</v>
      </c>
      <c r="W157" s="92">
        <f t="shared" si="7"/>
        <v>0.26829268292682945</v>
      </c>
      <c r="X157" s="92">
        <f t="shared" si="8"/>
        <v>616.00000000000023</v>
      </c>
      <c r="Y157" s="92">
        <f t="shared" si="15"/>
        <v>0.19999999999999996</v>
      </c>
      <c r="Z157" s="92">
        <f t="shared" si="10"/>
        <v>-0.17241379310344826</v>
      </c>
      <c r="AA157" s="92">
        <f t="shared" si="16"/>
        <v>1.0000000000000013</v>
      </c>
      <c r="AB157" s="93">
        <f t="shared" si="13"/>
        <v>-1.1538461538461535</v>
      </c>
      <c r="AC157" s="92">
        <f t="shared" si="14"/>
        <v>0.26829268292682945</v>
      </c>
      <c r="AD157" s="93"/>
      <c r="AE157" s="34"/>
    </row>
    <row r="158" spans="1:31">
      <c r="U158" s="34"/>
      <c r="V158" s="91">
        <v>1.3</v>
      </c>
      <c r="W158" s="92">
        <f t="shared" si="7"/>
        <v>0.27710843373493982</v>
      </c>
      <c r="X158" s="92">
        <f t="shared" si="8"/>
        <v>277.66666666666663</v>
      </c>
      <c r="Y158" s="92">
        <f t="shared" si="15"/>
        <v>0.30000000000000004</v>
      </c>
      <c r="Z158" s="92">
        <f t="shared" si="10"/>
        <v>-0.17543859649122809</v>
      </c>
      <c r="AA158" s="92">
        <f t="shared" si="16"/>
        <v>1.0000000000000007</v>
      </c>
      <c r="AB158" s="93">
        <f t="shared" si="13"/>
        <v>-1.6513761467889909</v>
      </c>
      <c r="AC158" s="92">
        <f t="shared" si="14"/>
        <v>0.27710843373493982</v>
      </c>
      <c r="AD158" s="93"/>
      <c r="AE158" s="34"/>
    </row>
    <row r="159" spans="1:31">
      <c r="U159" s="34"/>
      <c r="V159" s="91">
        <v>1.4</v>
      </c>
      <c r="W159" s="92">
        <f t="shared" si="7"/>
        <v>0.28571428571428581</v>
      </c>
      <c r="X159" s="92">
        <f t="shared" si="8"/>
        <v>158.50000000000009</v>
      </c>
      <c r="Y159" s="92">
        <f t="shared" si="15"/>
        <v>0.39999999999999991</v>
      </c>
      <c r="Z159" s="92">
        <f t="shared" si="10"/>
        <v>-0.17857142857142858</v>
      </c>
      <c r="AA159" s="92">
        <f t="shared" si="16"/>
        <v>1</v>
      </c>
      <c r="AB159" s="93">
        <f t="shared" si="13"/>
        <v>-2.068965517241379</v>
      </c>
      <c r="AC159" s="92">
        <f t="shared" si="14"/>
        <v>0.28571428571428581</v>
      </c>
      <c r="AD159" s="93"/>
      <c r="AE159" s="34"/>
    </row>
    <row r="160" spans="1:31">
      <c r="U160" s="34"/>
      <c r="V160" s="91">
        <v>1.5</v>
      </c>
      <c r="W160" s="92">
        <f t="shared" si="7"/>
        <v>0.29411764705882354</v>
      </c>
      <c r="X160" s="92">
        <f t="shared" si="8"/>
        <v>103</v>
      </c>
      <c r="Y160" s="92">
        <f t="shared" si="15"/>
        <v>0.5</v>
      </c>
      <c r="Z160" s="92">
        <f t="shared" si="10"/>
        <v>-0.18181818181818182</v>
      </c>
      <c r="AA160" s="92">
        <f t="shared" si="16"/>
        <v>1</v>
      </c>
      <c r="AB160" s="93">
        <f t="shared" si="13"/>
        <v>-2.4</v>
      </c>
      <c r="AC160" s="92">
        <f t="shared" si="14"/>
        <v>0.29411764705882354</v>
      </c>
      <c r="AD160" s="93"/>
      <c r="AE160" s="34"/>
    </row>
    <row r="161" spans="21:31">
      <c r="U161" s="34"/>
      <c r="V161" s="91">
        <v>1.6</v>
      </c>
      <c r="W161" s="92">
        <f t="shared" si="7"/>
        <v>0.30232558139534882</v>
      </c>
      <c r="X161" s="92">
        <f t="shared" si="8"/>
        <v>72.666666666666643</v>
      </c>
      <c r="Y161" s="92">
        <f t="shared" si="15"/>
        <v>0.60000000000000009</v>
      </c>
      <c r="Z161" s="92">
        <f t="shared" si="10"/>
        <v>-0.18518518518518517</v>
      </c>
      <c r="AA161" s="92">
        <f t="shared" si="16"/>
        <v>1.0000000000000007</v>
      </c>
      <c r="AB161" s="93">
        <f t="shared" si="13"/>
        <v>-2.6470588235294121</v>
      </c>
      <c r="AC161" s="92">
        <f t="shared" si="14"/>
        <v>0.30232558139534882</v>
      </c>
      <c r="AD161" s="93"/>
      <c r="AE161" s="34"/>
    </row>
    <row r="162" spans="21:31">
      <c r="U162" s="34"/>
      <c r="V162" s="91">
        <v>1.7</v>
      </c>
      <c r="W162" s="92">
        <f t="shared" si="7"/>
        <v>0.31034482758620685</v>
      </c>
      <c r="X162" s="92">
        <f t="shared" si="8"/>
        <v>54.265306122448983</v>
      </c>
      <c r="Y162" s="92">
        <f t="shared" si="15"/>
        <v>0.7</v>
      </c>
      <c r="Z162" s="92">
        <f t="shared" si="10"/>
        <v>-0.18867924528301885</v>
      </c>
      <c r="AA162" s="92">
        <f t="shared" si="16"/>
        <v>0.99999999999999967</v>
      </c>
      <c r="AB162" s="93">
        <f t="shared" si="13"/>
        <v>-2.8187919463087243</v>
      </c>
      <c r="AC162" s="92">
        <f t="shared" si="14"/>
        <v>0.31034482758620685</v>
      </c>
      <c r="AD162" s="93"/>
      <c r="AE162" s="34"/>
    </row>
    <row r="163" spans="21:31">
      <c r="U163" s="34"/>
      <c r="V163" s="91">
        <v>1.8</v>
      </c>
      <c r="W163" s="92">
        <f t="shared" si="7"/>
        <v>0.31818181818181818</v>
      </c>
      <c r="X163" s="92">
        <f t="shared" si="8"/>
        <v>42.249999999999993</v>
      </c>
      <c r="Y163" s="92">
        <f t="shared" si="15"/>
        <v>0.80000000000000016</v>
      </c>
      <c r="Z163" s="92">
        <f t="shared" si="10"/>
        <v>-0.19230769230769232</v>
      </c>
      <c r="AA163" s="92">
        <f t="shared" si="16"/>
        <v>1</v>
      </c>
      <c r="AB163" s="93">
        <f t="shared" si="13"/>
        <v>-2.9268292682926833</v>
      </c>
      <c r="AC163" s="92">
        <f t="shared" si="14"/>
        <v>0.31818181818181818</v>
      </c>
      <c r="AD163" s="93"/>
      <c r="AE163" s="34"/>
    </row>
    <row r="164" spans="21:31">
      <c r="U164" s="34"/>
      <c r="V164" s="91">
        <v>1.9</v>
      </c>
      <c r="W164" s="92">
        <f t="shared" si="7"/>
        <v>0.32584269662921356</v>
      </c>
      <c r="X164" s="92">
        <f t="shared" si="8"/>
        <v>33.962962962962976</v>
      </c>
      <c r="Y164" s="92">
        <f t="shared" si="15"/>
        <v>0.89999999999999991</v>
      </c>
      <c r="Z164" s="92">
        <f t="shared" si="10"/>
        <v>-0.19607843137254902</v>
      </c>
      <c r="AA164" s="92">
        <f t="shared" si="16"/>
        <v>1.0000000000000002</v>
      </c>
      <c r="AB164" s="93">
        <f t="shared" si="13"/>
        <v>-2.9834254143646408</v>
      </c>
      <c r="AC164" s="92">
        <f t="shared" si="14"/>
        <v>0.32584269662921356</v>
      </c>
      <c r="AD164" s="93"/>
      <c r="AE164" s="34"/>
    </row>
    <row r="165" spans="21:31">
      <c r="U165" s="34"/>
      <c r="V165" s="91">
        <v>2</v>
      </c>
      <c r="W165" s="92">
        <f t="shared" si="7"/>
        <v>0.33333333333333331</v>
      </c>
      <c r="X165" s="92">
        <f>IF(($V165-$R$6)=0,X164,-$R$5*($V165-$R$7)/($V165-$R$6)^2+$R$6)</f>
        <v>28</v>
      </c>
      <c r="Y165" s="92">
        <f t="shared" si="15"/>
        <v>1</v>
      </c>
      <c r="Z165" s="92">
        <f t="shared" si="10"/>
        <v>-0.2</v>
      </c>
      <c r="AA165" s="92">
        <f t="shared" si="16"/>
        <v>1</v>
      </c>
      <c r="AB165" s="93">
        <f t="shared" si="13"/>
        <v>-3</v>
      </c>
      <c r="AC165" s="92">
        <f t="shared" si="14"/>
        <v>0.33333333333333331</v>
      </c>
      <c r="AD165" s="93"/>
      <c r="AE165" s="34"/>
    </row>
    <row r="166" spans="21:31">
      <c r="U166" s="34"/>
      <c r="V166" s="91">
        <v>2.1</v>
      </c>
      <c r="W166" s="92">
        <f t="shared" si="7"/>
        <v>0.34065934065934061</v>
      </c>
      <c r="X166" s="92">
        <f t="shared" ref="X166:X229" si="17">IF(($V166-$R$6)=0,X165,-$R$5*($V166-$R$7)/($V166-$R$6)^2+$R$6)</f>
        <v>23.561983471074374</v>
      </c>
      <c r="Y166" s="92">
        <f t="shared" si="15"/>
        <v>1.1000000000000001</v>
      </c>
      <c r="Z166" s="92">
        <f t="shared" si="10"/>
        <v>-0.2040816326530612</v>
      </c>
      <c r="AA166" s="92">
        <f t="shared" si="16"/>
        <v>0.99999999999999978</v>
      </c>
      <c r="AB166" s="93">
        <f t="shared" si="13"/>
        <v>-2.9864253393665163</v>
      </c>
      <c r="AC166" s="92">
        <f t="shared" si="14"/>
        <v>0.34065934065934061</v>
      </c>
      <c r="AD166" s="93"/>
      <c r="AE166" s="34"/>
    </row>
    <row r="167" spans="21:31">
      <c r="U167" s="34"/>
      <c r="V167" s="91">
        <v>2.2000000000000002</v>
      </c>
      <c r="W167" s="92">
        <f t="shared" si="7"/>
        <v>0.34782608695652173</v>
      </c>
      <c r="X167" s="92">
        <f t="shared" si="17"/>
        <v>20.166666666666661</v>
      </c>
      <c r="Y167" s="92">
        <f t="shared" si="15"/>
        <v>1.2000000000000002</v>
      </c>
      <c r="Z167" s="92">
        <f t="shared" si="10"/>
        <v>-0.20833333333333334</v>
      </c>
      <c r="AA167" s="92">
        <f t="shared" si="16"/>
        <v>1</v>
      </c>
      <c r="AB167" s="93">
        <f t="shared" si="13"/>
        <v>-2.9508196721311477</v>
      </c>
      <c r="AC167" s="92">
        <f t="shared" si="14"/>
        <v>0.34782608695652173</v>
      </c>
      <c r="AD167" s="93"/>
      <c r="AE167" s="34"/>
    </row>
    <row r="168" spans="21:31">
      <c r="U168" s="34"/>
      <c r="V168" s="91">
        <v>2.2999999999999998</v>
      </c>
      <c r="W168" s="92">
        <f t="shared" si="7"/>
        <v>0.35483870967741937</v>
      </c>
      <c r="X168" s="92">
        <f t="shared" si="17"/>
        <v>17.508875739644978</v>
      </c>
      <c r="Y168" s="92">
        <f t="shared" si="15"/>
        <v>1.2999999999999998</v>
      </c>
      <c r="Z168" s="92">
        <f t="shared" si="10"/>
        <v>-0.21276595744680851</v>
      </c>
      <c r="AA168" s="92">
        <f t="shared" si="16"/>
        <v>1</v>
      </c>
      <c r="AB168" s="93">
        <f t="shared" si="13"/>
        <v>-2.8996282527881041</v>
      </c>
      <c r="AC168" s="92">
        <f t="shared" si="14"/>
        <v>0.35483870967741937</v>
      </c>
      <c r="AD168" s="93"/>
      <c r="AE168" s="34"/>
    </row>
    <row r="169" spans="21:31">
      <c r="U169" s="34"/>
      <c r="V169" s="91">
        <v>2.4</v>
      </c>
      <c r="W169" s="92">
        <f t="shared" si="7"/>
        <v>0.36170212765957455</v>
      </c>
      <c r="X169" s="92">
        <f t="shared" si="17"/>
        <v>15.387755102040821</v>
      </c>
      <c r="Y169" s="92">
        <f t="shared" si="15"/>
        <v>1.4</v>
      </c>
      <c r="Z169" s="92">
        <f t="shared" si="10"/>
        <v>-0.21739130434782608</v>
      </c>
      <c r="AA169" s="92">
        <f t="shared" si="16"/>
        <v>1.0000000000000002</v>
      </c>
      <c r="AB169" s="93">
        <f t="shared" si="13"/>
        <v>-2.8378378378378373</v>
      </c>
      <c r="AC169" s="92">
        <f t="shared" si="14"/>
        <v>0.36170212765957455</v>
      </c>
      <c r="AD169" s="93"/>
      <c r="AE169" s="34"/>
    </row>
    <row r="170" spans="21:31">
      <c r="U170" s="34"/>
      <c r="V170" s="91">
        <v>2.5</v>
      </c>
      <c r="W170" s="92">
        <f t="shared" si="7"/>
        <v>0.36842105263157893</v>
      </c>
      <c r="X170" s="92">
        <f t="shared" si="17"/>
        <v>13.666666666666666</v>
      </c>
      <c r="Y170" s="92">
        <f t="shared" si="15"/>
        <v>1.5</v>
      </c>
      <c r="Z170" s="92">
        <f t="shared" si="10"/>
        <v>-0.22222222222222221</v>
      </c>
      <c r="AA170" s="92">
        <f t="shared" si="16"/>
        <v>1</v>
      </c>
      <c r="AB170" s="93">
        <f t="shared" si="13"/>
        <v>-2.7692307692307692</v>
      </c>
      <c r="AC170" s="92">
        <f t="shared" si="14"/>
        <v>0.36842105263157893</v>
      </c>
      <c r="AD170" s="93"/>
      <c r="AE170" s="34"/>
    </row>
    <row r="171" spans="21:31">
      <c r="U171" s="34"/>
      <c r="V171" s="91">
        <v>2.6</v>
      </c>
      <c r="W171" s="92">
        <f t="shared" si="7"/>
        <v>0.37499999999999994</v>
      </c>
      <c r="X171" s="92">
        <f t="shared" si="17"/>
        <v>12.249999999999996</v>
      </c>
      <c r="Y171" s="92">
        <f t="shared" si="15"/>
        <v>1.6000000000000003</v>
      </c>
      <c r="Z171" s="92">
        <f t="shared" si="10"/>
        <v>-0.22727272727272727</v>
      </c>
      <c r="AA171" s="92">
        <f t="shared" si="16"/>
        <v>1</v>
      </c>
      <c r="AB171" s="93">
        <f t="shared" si="13"/>
        <v>-2.696629213483146</v>
      </c>
      <c r="AC171" s="92">
        <f t="shared" si="14"/>
        <v>0.37499999999999994</v>
      </c>
      <c r="AD171" s="93"/>
      <c r="AE171" s="34"/>
    </row>
    <row r="172" spans="21:31">
      <c r="U172" s="34"/>
      <c r="V172" s="91">
        <v>2.7</v>
      </c>
      <c r="W172" s="92">
        <f t="shared" si="7"/>
        <v>0.3814432989690722</v>
      </c>
      <c r="X172" s="92">
        <f t="shared" si="17"/>
        <v>11.069204152249132</v>
      </c>
      <c r="Y172" s="92">
        <f t="shared" si="15"/>
        <v>1.7000000000000002</v>
      </c>
      <c r="Z172" s="92">
        <f t="shared" si="10"/>
        <v>-0.23255813953488369</v>
      </c>
      <c r="AA172" s="92">
        <f t="shared" si="16"/>
        <v>1</v>
      </c>
      <c r="AB172" s="93">
        <f t="shared" si="13"/>
        <v>-2.6221079691516707</v>
      </c>
      <c r="AC172" s="92">
        <f t="shared" si="14"/>
        <v>0.3814432989690722</v>
      </c>
      <c r="AD172" s="93"/>
      <c r="AE172" s="34"/>
    </row>
    <row r="173" spans="21:31">
      <c r="U173" s="34"/>
      <c r="V173" s="91">
        <v>2.8</v>
      </c>
      <c r="W173" s="92">
        <f t="shared" ref="W173:W236" si="18">IF($C$19=0,AB173,IF($C$19=1,Z173,IF($C$19=2,AA173,IF($C$19=3,AC173,IF($C$19=4,X173,IF($C$19=5,Y173,V173^2))))))</f>
        <v>0.38775510204081631</v>
      </c>
      <c r="X173" s="92">
        <f t="shared" si="17"/>
        <v>10.074074074074076</v>
      </c>
      <c r="Y173" s="92">
        <f t="shared" si="15"/>
        <v>1.7999999999999998</v>
      </c>
      <c r="Z173" s="92">
        <f t="shared" ref="Z173:Z214" si="19">IF(ROUND(($V173^2-$R$7^2),5)=0,Z172,($V173-$R$7)/($V173^2-$R$7^2))</f>
        <v>-0.23809523809523808</v>
      </c>
      <c r="AA173" s="92">
        <f t="shared" si="16"/>
        <v>1</v>
      </c>
      <c r="AB173" s="93">
        <f t="shared" si="13"/>
        <v>-2.5471698113207548</v>
      </c>
      <c r="AC173" s="92">
        <f t="shared" si="14"/>
        <v>0.38775510204081631</v>
      </c>
      <c r="AD173" s="93"/>
      <c r="AE173" s="34"/>
    </row>
    <row r="174" spans="21:31">
      <c r="U174" s="34"/>
      <c r="V174" s="91">
        <v>2.9</v>
      </c>
      <c r="W174" s="92">
        <f t="shared" si="18"/>
        <v>0.39393939393939398</v>
      </c>
      <c r="X174" s="92">
        <f t="shared" si="17"/>
        <v>9.2271468144044331</v>
      </c>
      <c r="Y174" s="92">
        <f t="shared" si="15"/>
        <v>1.9000000000000001</v>
      </c>
      <c r="Z174" s="92">
        <f t="shared" si="19"/>
        <v>-0.24390243902439024</v>
      </c>
      <c r="AA174" s="92">
        <f t="shared" si="16"/>
        <v>1.0000000000000002</v>
      </c>
      <c r="AB174" s="93">
        <f t="shared" ref="AB174:AB237" si="20">$R$5*2*($V174-$R$6)/(($V174-$R$6)^2+$R$6)</f>
        <v>-2.472885032537961</v>
      </c>
      <c r="AC174" s="92">
        <f t="shared" si="14"/>
        <v>0.39393939393939398</v>
      </c>
      <c r="AD174" s="93"/>
      <c r="AE174" s="34"/>
    </row>
    <row r="175" spans="21:31">
      <c r="U175" s="34"/>
      <c r="V175" s="91">
        <v>3</v>
      </c>
      <c r="W175" s="92">
        <f t="shared" si="18"/>
        <v>0.4</v>
      </c>
      <c r="X175" s="92">
        <f t="shared" si="17"/>
        <v>8.5</v>
      </c>
      <c r="Y175" s="92">
        <f t="shared" si="15"/>
        <v>2</v>
      </c>
      <c r="Z175" s="92">
        <f t="shared" si="19"/>
        <v>-0.25</v>
      </c>
      <c r="AA175" s="92">
        <f t="shared" si="16"/>
        <v>1</v>
      </c>
      <c r="AB175" s="93">
        <f t="shared" si="20"/>
        <v>-2.4</v>
      </c>
      <c r="AC175" s="92">
        <f t="shared" si="14"/>
        <v>0.4</v>
      </c>
      <c r="AD175" s="93"/>
      <c r="AE175" s="34"/>
    </row>
    <row r="176" spans="21:31">
      <c r="U176" s="34"/>
      <c r="V176" s="91">
        <v>3.1</v>
      </c>
      <c r="W176" s="92">
        <f t="shared" si="18"/>
        <v>0.40594059405940597</v>
      </c>
      <c r="X176" s="92">
        <f t="shared" si="17"/>
        <v>7.8707482993197271</v>
      </c>
      <c r="Y176" s="92">
        <f t="shared" si="15"/>
        <v>2.1</v>
      </c>
      <c r="Z176" s="92">
        <f t="shared" si="19"/>
        <v>-0.25641025641025639</v>
      </c>
      <c r="AA176" s="92">
        <f t="shared" si="16"/>
        <v>1.0000000000000002</v>
      </c>
      <c r="AB176" s="93">
        <f t="shared" si="20"/>
        <v>-2.3290203327171906</v>
      </c>
      <c r="AC176" s="92">
        <f t="shared" si="14"/>
        <v>0.40594059405940597</v>
      </c>
      <c r="AD176" s="93"/>
      <c r="AE176" s="34"/>
    </row>
    <row r="177" spans="21:31">
      <c r="U177" s="34"/>
      <c r="V177" s="91">
        <v>3.2</v>
      </c>
      <c r="W177" s="92">
        <f t="shared" si="18"/>
        <v>0.41176470588235292</v>
      </c>
      <c r="X177" s="92">
        <f t="shared" si="17"/>
        <v>7.3223140495867751</v>
      </c>
      <c r="Y177" s="92">
        <f t="shared" si="15"/>
        <v>2.2000000000000002</v>
      </c>
      <c r="Z177" s="92">
        <f t="shared" si="19"/>
        <v>-0.26315789473684209</v>
      </c>
      <c r="AA177" s="92">
        <f t="shared" si="16"/>
        <v>1.0000000000000002</v>
      </c>
      <c r="AB177" s="93">
        <f t="shared" si="20"/>
        <v>-2.2602739726027394</v>
      </c>
      <c r="AC177" s="92">
        <f t="shared" si="14"/>
        <v>0.41176470588235292</v>
      </c>
      <c r="AD177" s="93"/>
      <c r="AE177" s="34"/>
    </row>
    <row r="178" spans="21:31">
      <c r="U178" s="34"/>
      <c r="V178" s="91">
        <v>3.3</v>
      </c>
      <c r="W178" s="92">
        <f t="shared" si="18"/>
        <v>0.41747572815533979</v>
      </c>
      <c r="X178" s="92">
        <f t="shared" si="17"/>
        <v>6.841209829867676</v>
      </c>
      <c r="Y178" s="92">
        <f t="shared" si="15"/>
        <v>2.2999999999999998</v>
      </c>
      <c r="Z178" s="92">
        <f t="shared" si="19"/>
        <v>-0.27027027027027029</v>
      </c>
      <c r="AA178" s="92">
        <f t="shared" si="16"/>
        <v>1</v>
      </c>
      <c r="AB178" s="93">
        <f t="shared" si="20"/>
        <v>-2.1939586645469</v>
      </c>
      <c r="AC178" s="92">
        <f t="shared" si="14"/>
        <v>0.41747572815533979</v>
      </c>
      <c r="AD178" s="93"/>
      <c r="AE178" s="34"/>
    </row>
    <row r="179" spans="21:31">
      <c r="U179" s="34"/>
      <c r="V179" s="91">
        <v>3.4</v>
      </c>
      <c r="W179" s="92">
        <f t="shared" si="18"/>
        <v>0.42307692307692307</v>
      </c>
      <c r="X179" s="92">
        <f t="shared" si="17"/>
        <v>6.416666666666667</v>
      </c>
      <c r="Y179" s="92">
        <f t="shared" si="15"/>
        <v>2.4</v>
      </c>
      <c r="Z179" s="92">
        <f t="shared" si="19"/>
        <v>-0.27777777777777779</v>
      </c>
      <c r="AA179" s="92">
        <f t="shared" si="16"/>
        <v>0.99999999999999989</v>
      </c>
      <c r="AB179" s="93">
        <f t="shared" si="20"/>
        <v>-2.1301775147928992</v>
      </c>
      <c r="AC179" s="92">
        <f t="shared" si="14"/>
        <v>0.42307692307692307</v>
      </c>
      <c r="AD179" s="93"/>
      <c r="AE179" s="34"/>
    </row>
    <row r="180" spans="21:31">
      <c r="U180" s="34"/>
      <c r="V180" s="91">
        <v>3.5</v>
      </c>
      <c r="W180" s="92">
        <f t="shared" si="18"/>
        <v>0.42857142857142855</v>
      </c>
      <c r="X180" s="92">
        <f t="shared" si="17"/>
        <v>6.04</v>
      </c>
      <c r="Y180" s="92">
        <f t="shared" si="15"/>
        <v>2.5</v>
      </c>
      <c r="Z180" s="92">
        <f t="shared" si="19"/>
        <v>-0.2857142857142857</v>
      </c>
      <c r="AA180" s="92">
        <f t="shared" si="16"/>
        <v>1</v>
      </c>
      <c r="AB180" s="93">
        <f t="shared" si="20"/>
        <v>-2.0689655172413794</v>
      </c>
      <c r="AC180" s="92">
        <f t="shared" si="14"/>
        <v>0.42857142857142855</v>
      </c>
      <c r="AD180" s="93"/>
      <c r="AE180" s="34"/>
    </row>
    <row r="181" spans="21:31">
      <c r="U181" s="34"/>
      <c r="V181" s="91">
        <v>3.6</v>
      </c>
      <c r="W181" s="92">
        <f t="shared" si="18"/>
        <v>0.43396226415094341</v>
      </c>
      <c r="X181" s="92">
        <f t="shared" si="17"/>
        <v>5.7041420118343185</v>
      </c>
      <c r="Y181" s="92">
        <f t="shared" si="15"/>
        <v>2.6</v>
      </c>
      <c r="Z181" s="92">
        <f t="shared" si="19"/>
        <v>-0.29411764705882354</v>
      </c>
      <c r="AA181" s="92">
        <f t="shared" si="16"/>
        <v>1</v>
      </c>
      <c r="AB181" s="93">
        <f t="shared" si="20"/>
        <v>-2.0103092783505154</v>
      </c>
      <c r="AC181" s="92">
        <f t="shared" si="14"/>
        <v>0.43396226415094341</v>
      </c>
      <c r="AD181" s="93"/>
      <c r="AE181" s="34"/>
    </row>
    <row r="182" spans="21:31">
      <c r="U182" s="34"/>
      <c r="V182" s="91">
        <v>3.7</v>
      </c>
      <c r="W182" s="92">
        <f t="shared" si="18"/>
        <v>0.43925233644859818</v>
      </c>
      <c r="X182" s="92">
        <f t="shared" si="17"/>
        <v>5.4032921810699577</v>
      </c>
      <c r="Y182" s="92">
        <f t="shared" si="15"/>
        <v>2.7</v>
      </c>
      <c r="Z182" s="92">
        <f t="shared" si="19"/>
        <v>-0.30303030303030298</v>
      </c>
      <c r="AA182" s="92">
        <f t="shared" si="16"/>
        <v>1</v>
      </c>
      <c r="AB182" s="93">
        <f t="shared" si="20"/>
        <v>-1.95416164053076</v>
      </c>
      <c r="AC182" s="92">
        <f t="shared" si="14"/>
        <v>0.43925233644859818</v>
      </c>
      <c r="AD182" s="93"/>
      <c r="AE182" s="34"/>
    </row>
    <row r="183" spans="21:31">
      <c r="U183" s="34"/>
      <c r="V183" s="91">
        <v>3.8</v>
      </c>
      <c r="W183" s="92">
        <f t="shared" si="18"/>
        <v>0.44444444444444453</v>
      </c>
      <c r="X183" s="92">
        <f t="shared" si="17"/>
        <v>5.1326530612244907</v>
      </c>
      <c r="Y183" s="92">
        <f t="shared" si="15"/>
        <v>2.8</v>
      </c>
      <c r="Z183" s="92">
        <f t="shared" si="19"/>
        <v>-0.3125</v>
      </c>
      <c r="AA183" s="92">
        <f t="shared" si="16"/>
        <v>1.0000000000000002</v>
      </c>
      <c r="AB183" s="93">
        <f t="shared" si="20"/>
        <v>-1.9004524886877825</v>
      </c>
      <c r="AC183" s="92">
        <f t="shared" si="14"/>
        <v>0.44444444444444453</v>
      </c>
      <c r="AD183" s="93"/>
      <c r="AE183" s="34"/>
    </row>
    <row r="184" spans="21:31">
      <c r="U184" s="34"/>
      <c r="V184" s="91">
        <v>3.9</v>
      </c>
      <c r="W184" s="92">
        <f t="shared" si="18"/>
        <v>0.44954128440366969</v>
      </c>
      <c r="X184" s="92">
        <f t="shared" si="17"/>
        <v>4.8882282996432824</v>
      </c>
      <c r="Y184" s="92">
        <f t="shared" si="15"/>
        <v>2.9000000000000004</v>
      </c>
      <c r="Z184" s="92">
        <f t="shared" si="19"/>
        <v>-0.32258064516129031</v>
      </c>
      <c r="AA184" s="92">
        <f t="shared" si="16"/>
        <v>1</v>
      </c>
      <c r="AB184" s="93">
        <f t="shared" si="20"/>
        <v>-1.8490967056323058</v>
      </c>
      <c r="AC184" s="92">
        <f t="shared" si="14"/>
        <v>0.44954128440366969</v>
      </c>
      <c r="AD184" s="93"/>
      <c r="AE184" s="34"/>
    </row>
    <row r="185" spans="21:31">
      <c r="U185" s="34"/>
      <c r="V185" s="91">
        <v>4</v>
      </c>
      <c r="W185" s="92">
        <f t="shared" si="18"/>
        <v>0.45454545454545453</v>
      </c>
      <c r="X185" s="92">
        <f t="shared" si="17"/>
        <v>4.6666666666666661</v>
      </c>
      <c r="Y185" s="92">
        <f t="shared" si="15"/>
        <v>3</v>
      </c>
      <c r="Z185" s="92">
        <f t="shared" si="19"/>
        <v>-0.33333333333333331</v>
      </c>
      <c r="AA185" s="92">
        <f t="shared" si="16"/>
        <v>1</v>
      </c>
      <c r="AB185" s="93">
        <f t="shared" si="20"/>
        <v>-1.8</v>
      </c>
      <c r="AC185" s="92">
        <f t="shared" si="14"/>
        <v>0.45454545454545453</v>
      </c>
      <c r="AD185" s="93"/>
      <c r="AE185" s="34"/>
    </row>
    <row r="186" spans="21:31">
      <c r="U186" s="34"/>
      <c r="V186" s="91">
        <v>4.0999999999999002</v>
      </c>
      <c r="W186" s="92">
        <f t="shared" si="18"/>
        <v>0.4594594594594546</v>
      </c>
      <c r="X186" s="92">
        <f t="shared" si="17"/>
        <v>4.4651404786682463</v>
      </c>
      <c r="Y186" s="92">
        <f t="shared" si="15"/>
        <v>3.0999999999999002</v>
      </c>
      <c r="Z186" s="92">
        <f t="shared" si="19"/>
        <v>-0.34482758620688464</v>
      </c>
      <c r="AA186" s="92">
        <f t="shared" si="16"/>
        <v>1</v>
      </c>
      <c r="AB186" s="93">
        <f t="shared" si="20"/>
        <v>-1.7530631479736556</v>
      </c>
      <c r="AC186" s="92">
        <f t="shared" si="14"/>
        <v>0.4594594594594546</v>
      </c>
      <c r="AD186" s="93"/>
      <c r="AE186" s="34"/>
    </row>
    <row r="187" spans="21:31">
      <c r="U187" s="34"/>
      <c r="V187" s="91">
        <v>4.1999999999998998</v>
      </c>
      <c r="W187" s="92">
        <f t="shared" si="18"/>
        <v>0.46428571428570953</v>
      </c>
      <c r="X187" s="92">
        <f t="shared" si="17"/>
        <v>4.2812500000001759</v>
      </c>
      <c r="Y187" s="92">
        <f t="shared" si="15"/>
        <v>3.1999999999998998</v>
      </c>
      <c r="Z187" s="92">
        <f t="shared" si="19"/>
        <v>-0.35714285714284438</v>
      </c>
      <c r="AA187" s="92">
        <f t="shared" si="16"/>
        <v>1</v>
      </c>
      <c r="AB187" s="93">
        <f t="shared" si="20"/>
        <v>-1.7081850533808269</v>
      </c>
      <c r="AC187" s="92">
        <f t="shared" si="14"/>
        <v>0.46428571428570953</v>
      </c>
      <c r="AD187" s="93"/>
      <c r="AE187" s="34"/>
    </row>
    <row r="188" spans="21:31">
      <c r="U188" s="34"/>
      <c r="V188" s="91">
        <v>4.2999999999999003</v>
      </c>
      <c r="W188" s="92">
        <f t="shared" si="18"/>
        <v>0.46902654867256172</v>
      </c>
      <c r="X188" s="92">
        <f t="shared" si="17"/>
        <v>4.1129476584023656</v>
      </c>
      <c r="Y188" s="92">
        <f t="shared" si="15"/>
        <v>3.2999999999998999</v>
      </c>
      <c r="Z188" s="92">
        <f t="shared" si="19"/>
        <v>-0.37037037037035669</v>
      </c>
      <c r="AA188" s="92">
        <f t="shared" si="16"/>
        <v>1</v>
      </c>
      <c r="AB188" s="93">
        <f t="shared" si="20"/>
        <v>-1.6652649285113958</v>
      </c>
      <c r="AC188" s="92">
        <f t="shared" si="14"/>
        <v>0.46902654867256172</v>
      </c>
      <c r="AD188" s="93"/>
      <c r="AE188" s="34"/>
    </row>
    <row r="189" spans="21:31">
      <c r="U189" s="34"/>
      <c r="V189" s="91">
        <v>4.3999999999999</v>
      </c>
      <c r="W189" s="92">
        <f t="shared" si="18"/>
        <v>0.47368421052631116</v>
      </c>
      <c r="X189" s="92">
        <f t="shared" si="17"/>
        <v>3.9584775086506667</v>
      </c>
      <c r="Y189" s="92">
        <f t="shared" si="15"/>
        <v>3.3999999999999</v>
      </c>
      <c r="Z189" s="92">
        <f t="shared" si="19"/>
        <v>-0.38461538461536976</v>
      </c>
      <c r="AA189" s="92">
        <f t="shared" si="16"/>
        <v>0.99999999999999989</v>
      </c>
      <c r="AB189" s="93">
        <f t="shared" si="20"/>
        <v>-1.6242038216560912</v>
      </c>
      <c r="AC189" s="92">
        <f t="shared" si="14"/>
        <v>0.47368421052631116</v>
      </c>
      <c r="AD189" s="93"/>
      <c r="AE189" s="34"/>
    </row>
    <row r="190" spans="21:31">
      <c r="U190" s="34"/>
      <c r="V190" s="91">
        <v>4.4999999999998996</v>
      </c>
      <c r="W190" s="92">
        <f t="shared" si="18"/>
        <v>0.47826086956521285</v>
      </c>
      <c r="X190" s="92">
        <f t="shared" si="17"/>
        <v>3.8163265306123821</v>
      </c>
      <c r="Y190" s="92">
        <f t="shared" si="15"/>
        <v>3.4999999999998992</v>
      </c>
      <c r="Z190" s="92">
        <f t="shared" si="19"/>
        <v>-0.39999999999998398</v>
      </c>
      <c r="AA190" s="92">
        <f t="shared" si="16"/>
        <v>1.0000000000000002</v>
      </c>
      <c r="AB190" s="93">
        <f t="shared" si="20"/>
        <v>-1.584905660377397</v>
      </c>
      <c r="AC190" s="92">
        <f t="shared" si="14"/>
        <v>0.47826086956521285</v>
      </c>
      <c r="AD190" s="93"/>
      <c r="AE190" s="34"/>
    </row>
    <row r="191" spans="21:31">
      <c r="U191" s="34"/>
      <c r="V191" s="91">
        <v>4.5999999999999002</v>
      </c>
      <c r="W191" s="92">
        <f t="shared" si="18"/>
        <v>0.48275862068965064</v>
      </c>
      <c r="X191" s="92">
        <f t="shared" si="17"/>
        <v>3.6851851851853108</v>
      </c>
      <c r="Y191" s="92">
        <f t="shared" si="15"/>
        <v>3.5999999999999002</v>
      </c>
      <c r="Z191" s="92">
        <f t="shared" si="19"/>
        <v>-0.41666666666664931</v>
      </c>
      <c r="AA191" s="92">
        <f t="shared" si="16"/>
        <v>0.99999999999999989</v>
      </c>
      <c r="AB191" s="93">
        <f t="shared" si="20"/>
        <v>-1.5472779369627874</v>
      </c>
      <c r="AC191" s="92">
        <f t="shared" si="14"/>
        <v>0.48275862068965064</v>
      </c>
      <c r="AD191" s="93"/>
      <c r="AE191" s="34"/>
    </row>
    <row r="192" spans="21:31">
      <c r="U192" s="34"/>
      <c r="V192" s="91">
        <v>4.6999999999998998</v>
      </c>
      <c r="W192" s="92">
        <f t="shared" si="18"/>
        <v>0.48717948717948278</v>
      </c>
      <c r="X192" s="92">
        <f t="shared" si="17"/>
        <v>3.563915266618086</v>
      </c>
      <c r="Y192" s="92">
        <f t="shared" si="15"/>
        <v>3.6999999999998998</v>
      </c>
      <c r="Z192" s="92">
        <f t="shared" si="19"/>
        <v>-0.43478260869563323</v>
      </c>
      <c r="AA192" s="92">
        <f t="shared" si="16"/>
        <v>1</v>
      </c>
      <c r="AB192" s="93">
        <f t="shared" si="20"/>
        <v>-1.5112321307011927</v>
      </c>
      <c r="AC192" s="92">
        <f t="shared" si="14"/>
        <v>0.48717948717948278</v>
      </c>
      <c r="AD192" s="93"/>
      <c r="AE192" s="34"/>
    </row>
    <row r="193" spans="21:31">
      <c r="U193" s="34"/>
      <c r="V193" s="91">
        <v>4.7999999999999003</v>
      </c>
      <c r="W193" s="92">
        <f t="shared" si="18"/>
        <v>0.49152542372880931</v>
      </c>
      <c r="X193" s="92">
        <f t="shared" si="17"/>
        <v>3.4515235457064795</v>
      </c>
      <c r="Y193" s="92">
        <f t="shared" si="15"/>
        <v>3.7999999999999003</v>
      </c>
      <c r="Z193" s="92">
        <f t="shared" si="19"/>
        <v>-0.45454545454543399</v>
      </c>
      <c r="AA193" s="92">
        <f t="shared" si="16"/>
        <v>1</v>
      </c>
      <c r="AB193" s="93">
        <f t="shared" si="20"/>
        <v>-1.4766839378238679</v>
      </c>
      <c r="AC193" s="92">
        <f t="shared" si="14"/>
        <v>0.49152542372880931</v>
      </c>
      <c r="AD193" s="93"/>
      <c r="AE193" s="34"/>
    </row>
    <row r="194" spans="21:31">
      <c r="U194" s="34"/>
      <c r="V194" s="91">
        <v>4.8999999999999</v>
      </c>
      <c r="W194" s="92">
        <f t="shared" si="18"/>
        <v>0.49579831932772689</v>
      </c>
      <c r="X194" s="92">
        <f t="shared" si="17"/>
        <v>3.3471400394478321</v>
      </c>
      <c r="Y194" s="92">
        <f t="shared" si="15"/>
        <v>3.8999999999999</v>
      </c>
      <c r="Z194" s="92">
        <f t="shared" si="19"/>
        <v>-0.47619047619045352</v>
      </c>
      <c r="AA194" s="92">
        <f t="shared" si="16"/>
        <v>1.0000000000000002</v>
      </c>
      <c r="AB194" s="93">
        <f t="shared" si="20"/>
        <v>-1.4435533621221794</v>
      </c>
      <c r="AC194" s="92">
        <f t="shared" si="14"/>
        <v>0.49579831932772689</v>
      </c>
      <c r="AD194" s="93"/>
      <c r="AE194" s="34"/>
    </row>
    <row r="195" spans="21:31">
      <c r="U195" s="34"/>
      <c r="V195" s="91">
        <v>4.9999999999998996</v>
      </c>
      <c r="W195" s="92">
        <f t="shared" si="18"/>
        <v>0.49999999999999584</v>
      </c>
      <c r="X195" s="92">
        <f t="shared" si="17"/>
        <v>3.2500000000000941</v>
      </c>
      <c r="Y195" s="92">
        <f t="shared" si="15"/>
        <v>3.9999999999998996</v>
      </c>
      <c r="Z195" s="92">
        <f t="shared" si="19"/>
        <v>-0.49999999999997496</v>
      </c>
      <c r="AA195" s="92">
        <f t="shared" si="16"/>
        <v>1</v>
      </c>
      <c r="AB195" s="93">
        <f t="shared" si="20"/>
        <v>-1.4117647058823841</v>
      </c>
      <c r="AC195" s="92">
        <f t="shared" si="14"/>
        <v>0.49999999999999584</v>
      </c>
      <c r="AD195" s="93"/>
      <c r="AE195" s="34"/>
    </row>
    <row r="196" spans="21:31">
      <c r="U196" s="34"/>
      <c r="V196" s="91">
        <v>5.0999999999999002</v>
      </c>
      <c r="W196" s="92">
        <f t="shared" si="18"/>
        <v>0.50413223140495467</v>
      </c>
      <c r="X196" s="92">
        <f t="shared" si="17"/>
        <v>3.1594289113623715</v>
      </c>
      <c r="Y196" s="92">
        <f t="shared" si="15"/>
        <v>4.0999999999999002</v>
      </c>
      <c r="Z196" s="92">
        <f t="shared" si="19"/>
        <v>-0.52631578947365654</v>
      </c>
      <c r="AA196" s="92">
        <f t="shared" si="16"/>
        <v>1</v>
      </c>
      <c r="AB196" s="93">
        <f t="shared" si="20"/>
        <v>-1.3812464907355717</v>
      </c>
      <c r="AC196" s="92">
        <f t="shared" si="14"/>
        <v>0.50413223140495467</v>
      </c>
      <c r="AD196" s="93"/>
      <c r="AE196" s="34"/>
    </row>
    <row r="197" spans="21:31">
      <c r="U197" s="34"/>
      <c r="V197" s="91">
        <v>5.1999999999998998</v>
      </c>
      <c r="W197" s="92">
        <f t="shared" si="18"/>
        <v>0.50819672131147131</v>
      </c>
      <c r="X197" s="92">
        <f t="shared" si="17"/>
        <v>3.0748299319728707</v>
      </c>
      <c r="Y197" s="92">
        <f t="shared" si="15"/>
        <v>4.1999999999998998</v>
      </c>
      <c r="Z197" s="92">
        <f t="shared" si="19"/>
        <v>-0.55555555555552461</v>
      </c>
      <c r="AA197" s="92">
        <f t="shared" si="16"/>
        <v>1</v>
      </c>
      <c r="AB197" s="93">
        <f t="shared" si="20"/>
        <v>-1.3519313304721319</v>
      </c>
      <c r="AC197" s="92">
        <f t="shared" si="14"/>
        <v>0.50819672131147131</v>
      </c>
      <c r="AD197" s="93"/>
      <c r="AE197" s="34"/>
    </row>
    <row r="198" spans="21:31">
      <c r="U198" s="34"/>
      <c r="V198" s="91">
        <v>5.2999999999999003</v>
      </c>
      <c r="W198" s="92">
        <f t="shared" si="18"/>
        <v>0.51219512195121564</v>
      </c>
      <c r="X198" s="92">
        <f t="shared" si="17"/>
        <v>2.9956733369389625</v>
      </c>
      <c r="Y198" s="92">
        <f t="shared" si="15"/>
        <v>4.2999999999999003</v>
      </c>
      <c r="Z198" s="92">
        <f t="shared" si="19"/>
        <v>-0.58823529411761266</v>
      </c>
      <c r="AA198" s="92">
        <f t="shared" si="16"/>
        <v>1</v>
      </c>
      <c r="AB198" s="93">
        <f t="shared" si="20"/>
        <v>-1.3237557721908946</v>
      </c>
      <c r="AC198" s="92">
        <f t="shared" si="14"/>
        <v>0.51219512195121564</v>
      </c>
      <c r="AD198" s="93"/>
      <c r="AE198" s="34"/>
    </row>
    <row r="199" spans="21:31">
      <c r="U199" s="34"/>
      <c r="V199" s="91">
        <v>5.3999999999999</v>
      </c>
      <c r="W199" s="92">
        <f t="shared" si="18"/>
        <v>0.51612903225806062</v>
      </c>
      <c r="X199" s="92">
        <f t="shared" si="17"/>
        <v>2.9214876033058568</v>
      </c>
      <c r="Y199" s="92">
        <f t="shared" si="15"/>
        <v>4.3999999999999</v>
      </c>
      <c r="Z199" s="92">
        <f t="shared" si="19"/>
        <v>-0.62499999999996092</v>
      </c>
      <c r="AA199" s="92">
        <f t="shared" si="16"/>
        <v>1</v>
      </c>
      <c r="AB199" s="93">
        <f t="shared" si="20"/>
        <v>-1.2966601178782193</v>
      </c>
      <c r="AC199" s="92">
        <f t="shared" si="14"/>
        <v>0.51612903225806062</v>
      </c>
      <c r="AD199" s="93"/>
      <c r="AE199" s="34"/>
    </row>
    <row r="200" spans="21:31">
      <c r="U200" s="34"/>
      <c r="V200" s="91">
        <v>5.4999999999998996</v>
      </c>
      <c r="W200" s="92">
        <f t="shared" si="18"/>
        <v>0.51999999999999613</v>
      </c>
      <c r="X200" s="92">
        <f t="shared" si="17"/>
        <v>2.8518518518519196</v>
      </c>
      <c r="Y200" s="92">
        <f t="shared" si="15"/>
        <v>4.4999999999998996</v>
      </c>
      <c r="Z200" s="92">
        <f t="shared" si="19"/>
        <v>-0.66666666666662211</v>
      </c>
      <c r="AA200" s="92">
        <f t="shared" si="16"/>
        <v>1</v>
      </c>
      <c r="AB200" s="93">
        <f t="shared" si="20"/>
        <v>-1.2705882352941431</v>
      </c>
      <c r="AC200" s="92">
        <f t="shared" ref="AC200:AC245" si="21">IF(ROUND(($V200^2+(-$R$6-$R$7)*$V200+$R$6*$R$7),5)=0,AC199,($V200^2-$R$6^2)/($V200^2+(-$R$6-$R$7)*$V200+$R$6*$R$7))</f>
        <v>0.51999999999999613</v>
      </c>
      <c r="AD200" s="93"/>
      <c r="AE200" s="34"/>
    </row>
    <row r="201" spans="21:31">
      <c r="U201" s="34"/>
      <c r="V201" s="91">
        <v>5.5999999999999002</v>
      </c>
      <c r="W201" s="92">
        <f t="shared" si="18"/>
        <v>0.52380952380952006</v>
      </c>
      <c r="X201" s="92">
        <f t="shared" si="17"/>
        <v>2.7863894139887213</v>
      </c>
      <c r="Y201" s="92">
        <f t="shared" si="15"/>
        <v>4.5999999999999002</v>
      </c>
      <c r="Z201" s="92">
        <f t="shared" si="19"/>
        <v>-0.71428571428566334</v>
      </c>
      <c r="AA201" s="92">
        <f t="shared" si="16"/>
        <v>1</v>
      </c>
      <c r="AB201" s="93">
        <f t="shared" si="20"/>
        <v>-1.2454873646209632</v>
      </c>
      <c r="AC201" s="92">
        <f t="shared" si="21"/>
        <v>0.52380952380952006</v>
      </c>
      <c r="AD201" s="93"/>
      <c r="AE201" s="34"/>
    </row>
    <row r="202" spans="21:31">
      <c r="U202" s="34"/>
      <c r="V202" s="91">
        <v>5.6999999999998998</v>
      </c>
      <c r="W202" s="92">
        <f t="shared" si="18"/>
        <v>0.52755905511810641</v>
      </c>
      <c r="X202" s="92">
        <f t="shared" si="17"/>
        <v>2.7247623358986566</v>
      </c>
      <c r="Y202" s="92">
        <f t="shared" si="15"/>
        <v>4.6999999999998998</v>
      </c>
      <c r="Z202" s="92">
        <f t="shared" si="19"/>
        <v>-0.76923076923070999</v>
      </c>
      <c r="AA202" s="92">
        <f t="shared" si="16"/>
        <v>1</v>
      </c>
      <c r="AB202" s="93">
        <f t="shared" si="20"/>
        <v>-1.2213079255089021</v>
      </c>
      <c r="AC202" s="92">
        <f t="shared" si="21"/>
        <v>0.52755905511810641</v>
      </c>
      <c r="AD202" s="93"/>
      <c r="AE202" s="34"/>
    </row>
    <row r="203" spans="21:31">
      <c r="U203" s="34"/>
      <c r="V203" s="91">
        <v>5.7999999999999003</v>
      </c>
      <c r="W203" s="92">
        <f t="shared" si="18"/>
        <v>0.53124999999999645</v>
      </c>
      <c r="X203" s="92">
        <f t="shared" si="17"/>
        <v>2.6666666666667229</v>
      </c>
      <c r="Y203" s="92">
        <f t="shared" si="15"/>
        <v>4.7999999999999003</v>
      </c>
      <c r="Z203" s="92">
        <f t="shared" si="19"/>
        <v>-0.83333333333326409</v>
      </c>
      <c r="AA203" s="92">
        <f t="shared" si="16"/>
        <v>0.99999999999999989</v>
      </c>
      <c r="AB203" s="93">
        <f t="shared" si="20"/>
        <v>-1.1980033277870443</v>
      </c>
      <c r="AC203" s="92">
        <f t="shared" si="21"/>
        <v>0.53124999999999645</v>
      </c>
      <c r="AD203" s="93"/>
      <c r="AE203" s="34"/>
    </row>
    <row r="204" spans="21:31">
      <c r="U204" s="34"/>
      <c r="V204" s="91">
        <v>5.8999999999999</v>
      </c>
      <c r="W204" s="92">
        <f t="shared" si="18"/>
        <v>0.53488372093022907</v>
      </c>
      <c r="X204" s="92">
        <f t="shared" si="17"/>
        <v>2.6118284048313734</v>
      </c>
      <c r="Y204" s="92">
        <f t="shared" si="15"/>
        <v>4.8999999999999</v>
      </c>
      <c r="Z204" s="92">
        <f t="shared" si="19"/>
        <v>-0.90909090909082657</v>
      </c>
      <c r="AA204" s="92">
        <f t="shared" si="16"/>
        <v>1.0000000000000002</v>
      </c>
      <c r="AB204" s="93">
        <f t="shared" si="20"/>
        <v>-1.1755297880847881</v>
      </c>
      <c r="AC204" s="92">
        <f t="shared" si="21"/>
        <v>0.53488372093022907</v>
      </c>
      <c r="AD204" s="93"/>
      <c r="AE204" s="34"/>
    </row>
    <row r="205" spans="21:31">
      <c r="U205" s="34"/>
      <c r="V205" s="91">
        <v>5.9999999999998996</v>
      </c>
      <c r="W205" s="92">
        <f t="shared" si="18"/>
        <v>0.53846153846153499</v>
      </c>
      <c r="X205" s="92">
        <f t="shared" si="17"/>
        <v>2.5600000000000507</v>
      </c>
      <c r="Y205" s="92">
        <f t="shared" si="15"/>
        <v>4.9999999999998996</v>
      </c>
      <c r="Z205" s="92">
        <f t="shared" si="19"/>
        <v>-0.99999999999989941</v>
      </c>
      <c r="AA205" s="92">
        <f t="shared" si="16"/>
        <v>0.99999999999999967</v>
      </c>
      <c r="AB205" s="93">
        <f t="shared" si="20"/>
        <v>-1.1538461538461751</v>
      </c>
      <c r="AC205" s="92">
        <f t="shared" si="21"/>
        <v>0.53846153846153499</v>
      </c>
      <c r="AD205" s="93"/>
      <c r="AE205" s="34"/>
    </row>
    <row r="206" spans="21:31">
      <c r="U206" s="34"/>
      <c r="V206" s="91">
        <v>6.0999999999999002</v>
      </c>
      <c r="W206" s="92">
        <f t="shared" si="18"/>
        <v>0.54198473282442394</v>
      </c>
      <c r="X206" s="92">
        <f t="shared" si="17"/>
        <v>2.5109573241061609</v>
      </c>
      <c r="Y206" s="92">
        <f t="shared" si="15"/>
        <v>5.0999999999999002</v>
      </c>
      <c r="Z206" s="92">
        <f t="shared" si="19"/>
        <v>-1.1111111111109875</v>
      </c>
      <c r="AA206" s="92">
        <f t="shared" si="16"/>
        <v>0.99999999999999989</v>
      </c>
      <c r="AB206" s="93">
        <f t="shared" si="20"/>
        <v>-1.1329137356534822</v>
      </c>
      <c r="AC206" s="92">
        <f t="shared" si="21"/>
        <v>0.54198473282442394</v>
      </c>
      <c r="AD206" s="93"/>
      <c r="AE206" s="34"/>
    </row>
    <row r="207" spans="21:31">
      <c r="U207" s="34"/>
      <c r="V207" s="91">
        <v>6.1999999999998998</v>
      </c>
      <c r="W207" s="92">
        <f t="shared" si="18"/>
        <v>0.54545454545454197</v>
      </c>
      <c r="X207" s="92">
        <f t="shared" si="17"/>
        <v>2.4644970414201635</v>
      </c>
      <c r="Y207" s="92">
        <f t="shared" si="15"/>
        <v>5.1999999999998998</v>
      </c>
      <c r="Z207" s="92">
        <f t="shared" si="19"/>
        <v>-1.249999999999843</v>
      </c>
      <c r="AA207" s="92">
        <f t="shared" si="16"/>
        <v>0.99999999999999989</v>
      </c>
      <c r="AB207" s="93">
        <f t="shared" si="20"/>
        <v>-1.1126961483595064</v>
      </c>
      <c r="AC207" s="92">
        <f t="shared" si="21"/>
        <v>0.54545454545454197</v>
      </c>
      <c r="AD207" s="93"/>
      <c r="AE207" s="34"/>
    </row>
    <row r="208" spans="21:31">
      <c r="U208" s="34"/>
      <c r="V208" s="91">
        <v>6.2999999999999003</v>
      </c>
      <c r="W208" s="92">
        <f t="shared" si="18"/>
        <v>0.54887218045112451</v>
      </c>
      <c r="X208" s="92">
        <f t="shared" si="17"/>
        <v>2.4204343182627701</v>
      </c>
      <c r="Y208" s="92">
        <f t="shared" si="15"/>
        <v>5.2999999999999003</v>
      </c>
      <c r="Z208" s="92">
        <f t="shared" si="19"/>
        <v>-1.4285714285712257</v>
      </c>
      <c r="AA208" s="92">
        <f t="shared" si="16"/>
        <v>1</v>
      </c>
      <c r="AB208" s="93">
        <f t="shared" si="20"/>
        <v>-1.0931591612238072</v>
      </c>
      <c r="AC208" s="92">
        <f t="shared" si="21"/>
        <v>0.54887218045112451</v>
      </c>
      <c r="AD208" s="93"/>
      <c r="AE208" s="34"/>
    </row>
    <row r="209" spans="21:31">
      <c r="U209" s="34"/>
      <c r="V209" s="91">
        <v>6.3999999999999</v>
      </c>
      <c r="W209" s="92">
        <f t="shared" si="18"/>
        <v>0.55223880597014596</v>
      </c>
      <c r="X209" s="92">
        <f t="shared" si="17"/>
        <v>2.378600823045308</v>
      </c>
      <c r="Y209" s="92">
        <f t="shared" si="15"/>
        <v>5.3999999999999</v>
      </c>
      <c r="Z209" s="92">
        <f t="shared" si="19"/>
        <v>-1.6666666666663892</v>
      </c>
      <c r="AA209" s="92">
        <f t="shared" si="16"/>
        <v>1.0000000000000002</v>
      </c>
      <c r="AB209" s="93">
        <f t="shared" si="20"/>
        <v>-1.0742705570291964</v>
      </c>
      <c r="AC209" s="92">
        <f t="shared" si="21"/>
        <v>0.55223880597014596</v>
      </c>
      <c r="AD209" s="93"/>
      <c r="AE209" s="34"/>
    </row>
    <row r="210" spans="21:31">
      <c r="U210" s="34"/>
      <c r="V210" s="91">
        <v>6.4999999999998996</v>
      </c>
      <c r="W210" s="92">
        <f t="shared" si="18"/>
        <v>0.55555555555555225</v>
      </c>
      <c r="X210" s="92">
        <f t="shared" si="17"/>
        <v>2.3388429752066506</v>
      </c>
      <c r="Y210" s="92">
        <f t="shared" si="15"/>
        <v>5.4999999999998996</v>
      </c>
      <c r="Z210" s="92">
        <f t="shared" si="19"/>
        <v>-1.9999999999995979</v>
      </c>
      <c r="AA210" s="92">
        <f t="shared" si="16"/>
        <v>0.99999999999999989</v>
      </c>
      <c r="AB210" s="93">
        <f t="shared" si="20"/>
        <v>-1.056000000000018</v>
      </c>
      <c r="AC210" s="92">
        <f t="shared" si="21"/>
        <v>0.55555555555555225</v>
      </c>
      <c r="AD210" s="93"/>
      <c r="AE210" s="34"/>
    </row>
    <row r="211" spans="21:31">
      <c r="U211" s="34"/>
      <c r="V211" s="91">
        <v>6.5999999999999002</v>
      </c>
      <c r="W211" s="92">
        <f t="shared" si="18"/>
        <v>0.5588235294117615</v>
      </c>
      <c r="X211" s="92">
        <f t="shared" si="17"/>
        <v>2.3010204081633021</v>
      </c>
      <c r="Y211" s="92">
        <f t="shared" si="15"/>
        <v>5.5999999999999002</v>
      </c>
      <c r="Z211" s="92">
        <f t="shared" si="19"/>
        <v>-2.4999999999993752</v>
      </c>
      <c r="AA211" s="92">
        <f t="shared" si="16"/>
        <v>1</v>
      </c>
      <c r="AB211" s="93">
        <f t="shared" si="20"/>
        <v>-1.0383189122373475</v>
      </c>
      <c r="AC211" s="92">
        <f t="shared" si="21"/>
        <v>0.5588235294117615</v>
      </c>
      <c r="AD211" s="93"/>
      <c r="AE211" s="34"/>
    </row>
    <row r="212" spans="21:31">
      <c r="U212" s="34"/>
      <c r="V212" s="91">
        <v>6.6999999999998998</v>
      </c>
      <c r="W212" s="92">
        <f t="shared" si="18"/>
        <v>0.56204379562043472</v>
      </c>
      <c r="X212" s="92">
        <f t="shared" si="17"/>
        <v>2.2650046168052058</v>
      </c>
      <c r="Y212" s="92">
        <f t="shared" si="15"/>
        <v>5.6999999999998998</v>
      </c>
      <c r="Z212" s="92">
        <f t="shared" si="19"/>
        <v>-3.3333333333322201</v>
      </c>
      <c r="AA212" s="92">
        <f t="shared" si="16"/>
        <v>1</v>
      </c>
      <c r="AB212" s="93">
        <f t="shared" si="20"/>
        <v>-1.0212003583159321</v>
      </c>
      <c r="AC212" s="92">
        <f t="shared" si="21"/>
        <v>0.56204379562043472</v>
      </c>
      <c r="AD212" s="93"/>
      <c r="AE212" s="34"/>
    </row>
    <row r="213" spans="21:31">
      <c r="U213" s="34"/>
      <c r="V213" s="91">
        <v>6.7999999999999003</v>
      </c>
      <c r="W213" s="92">
        <f t="shared" si="18"/>
        <v>0.56521739130434467</v>
      </c>
      <c r="X213" s="92">
        <f t="shared" si="17"/>
        <v>2.2306777645660265</v>
      </c>
      <c r="Y213" s="92">
        <f t="shared" si="15"/>
        <v>5.7999999999999003</v>
      </c>
      <c r="Z213" s="92">
        <f t="shared" si="19"/>
        <v>-4.9999999999975095</v>
      </c>
      <c r="AA213" s="92">
        <f t="shared" si="16"/>
        <v>1</v>
      </c>
      <c r="AB213" s="93">
        <f t="shared" si="20"/>
        <v>-1.0046189376443582</v>
      </c>
      <c r="AC213" s="92">
        <f t="shared" si="21"/>
        <v>0.56521739130434467</v>
      </c>
      <c r="AD213" s="93"/>
      <c r="AE213" s="34"/>
    </row>
    <row r="214" spans="21:31">
      <c r="U214" s="34"/>
      <c r="V214" s="91">
        <v>6.8999999999999</v>
      </c>
      <c r="W214" s="92">
        <f t="shared" si="18"/>
        <v>0.56834532374100399</v>
      </c>
      <c r="X214" s="92">
        <f t="shared" si="17"/>
        <v>2.1979316288423183</v>
      </c>
      <c r="Y214" s="92">
        <f t="shared" si="15"/>
        <v>5.8999999999999009</v>
      </c>
      <c r="Z214" s="92">
        <f t="shared" si="19"/>
        <v>-9.9999999999900062</v>
      </c>
      <c r="AA214" s="92">
        <f t="shared" si="16"/>
        <v>1</v>
      </c>
      <c r="AB214" s="93">
        <f t="shared" si="20"/>
        <v>-0.98855068416644976</v>
      </c>
      <c r="AC214" s="92">
        <f t="shared" si="21"/>
        <v>0.56834532374100399</v>
      </c>
      <c r="AD214" s="93"/>
      <c r="AE214" s="34"/>
    </row>
    <row r="215" spans="21:31">
      <c r="U215" s="34"/>
      <c r="V215" s="91">
        <v>6.9999999999998996</v>
      </c>
      <c r="W215" s="92">
        <f t="shared" si="18"/>
        <v>0.5714285714285684</v>
      </c>
      <c r="X215" s="92">
        <f t="shared" si="17"/>
        <v>2.1666666666666976</v>
      </c>
      <c r="Y215" s="92">
        <f t="shared" si="15"/>
        <v>5.9999999999998987</v>
      </c>
      <c r="Z215" s="92">
        <f>IF(ROUND(($V215^2-$R$7^2),5)=0,Z214,($V215-$R$7)/($V215^2-$R$7^2))</f>
        <v>-9.9999999999900062</v>
      </c>
      <c r="AA215" s="92">
        <f t="shared" si="16"/>
        <v>1</v>
      </c>
      <c r="AB215" s="93">
        <f t="shared" si="20"/>
        <v>-0.97297297297298846</v>
      </c>
      <c r="AC215" s="92">
        <f t="shared" si="21"/>
        <v>0.5714285714285684</v>
      </c>
      <c r="AD215" s="93"/>
      <c r="AE215" s="34"/>
    </row>
    <row r="216" spans="21:31">
      <c r="U216" s="34"/>
      <c r="V216" s="91">
        <v>7.0999999999999002</v>
      </c>
      <c r="W216" s="92">
        <f t="shared" si="18"/>
        <v>0.57446808510638003</v>
      </c>
      <c r="X216" s="92">
        <f t="shared" si="17"/>
        <v>2.1367911851653076</v>
      </c>
      <c r="Y216" s="92">
        <f t="shared" si="15"/>
        <v>6.0999999999998993</v>
      </c>
      <c r="Z216" s="92">
        <f t="shared" ref="Z216:Z245" si="22">IF(ROUND(($V216^2-$R$7^2),5)=0,Z215,($V216-$R$7)/($V216^2-$R$7^2))</f>
        <v>10.000000000009981</v>
      </c>
      <c r="AA216" s="92">
        <f t="shared" si="16"/>
        <v>1.0000000000000002</v>
      </c>
      <c r="AB216" s="93">
        <f t="shared" si="20"/>
        <v>-0.95786443339441418</v>
      </c>
      <c r="AC216" s="92">
        <f t="shared" si="21"/>
        <v>0.57446808510638003</v>
      </c>
      <c r="AD216" s="93"/>
      <c r="AE216" s="34"/>
    </row>
    <row r="217" spans="21:31">
      <c r="U217" s="34"/>
      <c r="V217" s="91">
        <v>7.1999999999998998</v>
      </c>
      <c r="W217" s="92">
        <f t="shared" si="18"/>
        <v>0.57746478873239138</v>
      </c>
      <c r="X217" s="92">
        <f t="shared" si="17"/>
        <v>2.1082206035380091</v>
      </c>
      <c r="Y217" s="92">
        <f t="shared" si="15"/>
        <v>6.1999999999998989</v>
      </c>
      <c r="Z217" s="92">
        <f t="shared" si="22"/>
        <v>5.0000000000025109</v>
      </c>
      <c r="AA217" s="92">
        <f t="shared" si="16"/>
        <v>1</v>
      </c>
      <c r="AB217" s="93">
        <f t="shared" si="20"/>
        <v>-0.94320486815417282</v>
      </c>
      <c r="AC217" s="92">
        <f t="shared" si="21"/>
        <v>0.57746478873239138</v>
      </c>
      <c r="AD217" s="93"/>
      <c r="AE217" s="34"/>
    </row>
    <row r="218" spans="21:31">
      <c r="U218" s="34"/>
      <c r="V218" s="91">
        <v>7.2999999999999003</v>
      </c>
      <c r="W218" s="92">
        <f t="shared" si="18"/>
        <v>0.58041958041957753</v>
      </c>
      <c r="X218" s="92">
        <f t="shared" si="17"/>
        <v>2.0808767951625362</v>
      </c>
      <c r="Y218" s="92">
        <f t="shared" si="15"/>
        <v>6.2999999999999012</v>
      </c>
      <c r="Z218" s="92">
        <f t="shared" si="22"/>
        <v>3.3333333333344428</v>
      </c>
      <c r="AA218" s="92">
        <f t="shared" si="16"/>
        <v>0.99999999999999978</v>
      </c>
      <c r="AB218" s="93">
        <f t="shared" si="20"/>
        <v>-0.92897517817647002</v>
      </c>
      <c r="AC218" s="92">
        <f t="shared" si="21"/>
        <v>0.58041958041957753</v>
      </c>
      <c r="AD218" s="93"/>
      <c r="AE218" s="34"/>
    </row>
    <row r="219" spans="21:31">
      <c r="U219" s="34"/>
      <c r="V219" s="91">
        <v>7.3999999999999</v>
      </c>
      <c r="W219" s="92">
        <f t="shared" si="18"/>
        <v>0.58333333333333048</v>
      </c>
      <c r="X219" s="92">
        <f t="shared" si="17"/>
        <v>2.0546875000000258</v>
      </c>
      <c r="Y219" s="92">
        <f t="shared" si="15"/>
        <v>6.3999999999999</v>
      </c>
      <c r="Z219" s="92">
        <f t="shared" si="22"/>
        <v>2.5000000000006248</v>
      </c>
      <c r="AA219" s="92">
        <f t="shared" si="16"/>
        <v>1</v>
      </c>
      <c r="AB219" s="93">
        <f t="shared" si="20"/>
        <v>-0.91515729265968948</v>
      </c>
      <c r="AC219" s="92">
        <f t="shared" si="21"/>
        <v>0.58333333333333048</v>
      </c>
      <c r="AD219" s="93"/>
      <c r="AE219" s="34"/>
    </row>
    <row r="220" spans="21:31">
      <c r="U220" s="34"/>
      <c r="V220" s="91">
        <v>7.4999999999998996</v>
      </c>
      <c r="W220" s="92">
        <f t="shared" si="18"/>
        <v>0.5862068965517212</v>
      </c>
      <c r="X220" s="92">
        <f t="shared" si="17"/>
        <v>2.0295857988165928</v>
      </c>
      <c r="Y220" s="92">
        <f t="shared" ref="Y220:Y245" si="23">IF(($V220-$R$6)=0,"",($V220-$R$6)^2/($V220-$R$6))</f>
        <v>6.4999999999998996</v>
      </c>
      <c r="Z220" s="92">
        <f t="shared" si="22"/>
        <v>2.0000000000004019</v>
      </c>
      <c r="AA220" s="92">
        <f t="shared" ref="AA220:AA245" si="24">IF(($V220-$R$6)=0,AA219,$R$6*($V220^2-$R$6*2*$V220+$R$6^2)/($V220-$R$6)^2)</f>
        <v>1</v>
      </c>
      <c r="AB220" s="93">
        <f t="shared" si="20"/>
        <v>-0.90173410404625609</v>
      </c>
      <c r="AC220" s="92">
        <f t="shared" si="21"/>
        <v>0.5862068965517212</v>
      </c>
      <c r="AD220" s="93"/>
      <c r="AE220" s="34"/>
    </row>
    <row r="221" spans="21:31">
      <c r="U221" s="34"/>
      <c r="V221" s="91">
        <v>7.5999999999999002</v>
      </c>
      <c r="W221" s="92">
        <f t="shared" si="18"/>
        <v>0.58904109589040821</v>
      </c>
      <c r="X221" s="92">
        <f t="shared" si="17"/>
        <v>2.0055096418733021</v>
      </c>
      <c r="Y221" s="92">
        <f t="shared" si="23"/>
        <v>6.5999999999999002</v>
      </c>
      <c r="Z221" s="92">
        <f t="shared" si="22"/>
        <v>1.6666666666669436</v>
      </c>
      <c r="AA221" s="92">
        <f t="shared" si="24"/>
        <v>1</v>
      </c>
      <c r="AB221" s="93">
        <f t="shared" si="20"/>
        <v>-0.88868940754040782</v>
      </c>
      <c r="AC221" s="92">
        <f t="shared" si="21"/>
        <v>0.58904109589040821</v>
      </c>
      <c r="AD221" s="93"/>
      <c r="AE221" s="34"/>
    </row>
    <row r="222" spans="21:31">
      <c r="U222" s="34"/>
      <c r="V222" s="91">
        <v>7.6999999999998998</v>
      </c>
      <c r="W222" s="92">
        <f t="shared" si="18"/>
        <v>0.59183673469387477</v>
      </c>
      <c r="X222" s="92">
        <f t="shared" si="17"/>
        <v>1.982401425707307</v>
      </c>
      <c r="Y222" s="92">
        <f t="shared" si="23"/>
        <v>6.6999999999998998</v>
      </c>
      <c r="Z222" s="92">
        <f t="shared" si="22"/>
        <v>1.4285714285716331</v>
      </c>
      <c r="AA222" s="92">
        <f t="shared" si="24"/>
        <v>1</v>
      </c>
      <c r="AB222" s="93">
        <f t="shared" si="20"/>
        <v>-0.87600784484638428</v>
      </c>
      <c r="AC222" s="92">
        <f t="shared" si="21"/>
        <v>0.59183673469387477</v>
      </c>
      <c r="AD222" s="93"/>
      <c r="AE222" s="34"/>
    </row>
    <row r="223" spans="21:31">
      <c r="U223" s="34"/>
      <c r="V223" s="91">
        <v>7.7999999999999003</v>
      </c>
      <c r="W223" s="92">
        <f t="shared" si="18"/>
        <v>0.59459459459459185</v>
      </c>
      <c r="X223" s="92">
        <f t="shared" si="17"/>
        <v>1.9602076124567693</v>
      </c>
      <c r="Y223" s="92">
        <f t="shared" si="23"/>
        <v>6.7999999999999003</v>
      </c>
      <c r="Z223" s="92">
        <f t="shared" si="22"/>
        <v>1.2500000000001557</v>
      </c>
      <c r="AA223" s="92">
        <f t="shared" si="24"/>
        <v>1</v>
      </c>
      <c r="AB223" s="93">
        <f t="shared" si="20"/>
        <v>-0.86367485182050319</v>
      </c>
      <c r="AC223" s="92">
        <f t="shared" si="21"/>
        <v>0.59459459459459185</v>
      </c>
      <c r="AD223" s="93"/>
      <c r="AE223" s="34"/>
    </row>
    <row r="224" spans="21:31">
      <c r="U224" s="34"/>
      <c r="V224" s="91">
        <v>7.8999999999999</v>
      </c>
      <c r="W224" s="92">
        <f t="shared" si="18"/>
        <v>0.5973154362416081</v>
      </c>
      <c r="X224" s="92">
        <f t="shared" si="17"/>
        <v>1.9388783868935306</v>
      </c>
      <c r="Y224" s="92">
        <f t="shared" si="23"/>
        <v>6.8999999999999</v>
      </c>
      <c r="Z224" s="92">
        <f t="shared" si="22"/>
        <v>1.1111111111112346</v>
      </c>
      <c r="AA224" s="92">
        <f t="shared" si="24"/>
        <v>1</v>
      </c>
      <c r="AB224" s="93">
        <f t="shared" si="20"/>
        <v>-0.85167660975109183</v>
      </c>
      <c r="AC224" s="92">
        <f t="shared" si="21"/>
        <v>0.5973154362416081</v>
      </c>
      <c r="AD224" s="93"/>
      <c r="AE224" s="34"/>
    </row>
    <row r="225" spans="21:31">
      <c r="U225" s="34"/>
      <c r="V225" s="91">
        <v>7.9999999999998996</v>
      </c>
      <c r="W225" s="92">
        <f t="shared" si="18"/>
        <v>0.59999999999999742</v>
      </c>
      <c r="X225" s="92">
        <f t="shared" si="17"/>
        <v>1.9183673469387958</v>
      </c>
      <c r="Y225" s="92">
        <f t="shared" si="23"/>
        <v>6.9999999999998996</v>
      </c>
      <c r="Z225" s="92">
        <f t="shared" si="22"/>
        <v>1.0000000000001004</v>
      </c>
      <c r="AA225" s="92">
        <f t="shared" si="24"/>
        <v>1</v>
      </c>
      <c r="AB225" s="93">
        <f t="shared" si="20"/>
        <v>-0.84000000000001152</v>
      </c>
      <c r="AC225" s="92">
        <f t="shared" si="21"/>
        <v>0.59999999999999742</v>
      </c>
      <c r="AD225" s="93"/>
      <c r="AE225" s="34"/>
    </row>
    <row r="226" spans="21:31">
      <c r="U226" s="34"/>
      <c r="V226" s="91">
        <v>8.0999999999999002</v>
      </c>
      <c r="W226" s="92">
        <f t="shared" si="18"/>
        <v>0.60264900662251397</v>
      </c>
      <c r="X226" s="92">
        <f t="shared" si="17"/>
        <v>1.8986312239635186</v>
      </c>
      <c r="Y226" s="92">
        <f t="shared" si="23"/>
        <v>7.0999999999999002</v>
      </c>
      <c r="Z226" s="92">
        <f t="shared" si="22"/>
        <v>0.90909090909099177</v>
      </c>
      <c r="AA226" s="92">
        <f t="shared" si="24"/>
        <v>0.99999999999999989</v>
      </c>
      <c r="AB226" s="93">
        <f t="shared" si="20"/>
        <v>-0.82863256175842392</v>
      </c>
      <c r="AC226" s="92">
        <f t="shared" si="21"/>
        <v>0.60264900662251397</v>
      </c>
      <c r="AD226" s="93"/>
      <c r="AE226" s="34"/>
    </row>
    <row r="227" spans="21:31">
      <c r="U227" s="34"/>
      <c r="V227" s="91">
        <v>8.1999999999998998</v>
      </c>
      <c r="W227" s="92">
        <f t="shared" si="18"/>
        <v>0.60526315789473428</v>
      </c>
      <c r="X227" s="92">
        <f t="shared" si="17"/>
        <v>1.8796296296296484</v>
      </c>
      <c r="Y227" s="92">
        <f t="shared" si="23"/>
        <v>7.1999999999998989</v>
      </c>
      <c r="Z227" s="92">
        <f t="shared" si="22"/>
        <v>0.83333333333340276</v>
      </c>
      <c r="AA227" s="92">
        <f t="shared" si="24"/>
        <v>1.0000000000000002</v>
      </c>
      <c r="AB227" s="93">
        <f t="shared" si="20"/>
        <v>-0.81756245268736905</v>
      </c>
      <c r="AC227" s="92">
        <f t="shared" si="21"/>
        <v>0.60526315789473428</v>
      </c>
      <c r="AD227" s="93"/>
      <c r="AE227" s="34"/>
    </row>
    <row r="228" spans="21:31">
      <c r="U228" s="34"/>
      <c r="V228" s="91">
        <v>8.2999999999998995</v>
      </c>
      <c r="W228" s="92">
        <f t="shared" si="18"/>
        <v>0.60784313725489936</v>
      </c>
      <c r="X228" s="92">
        <f t="shared" si="17"/>
        <v>1.8613248264214854</v>
      </c>
      <c r="Y228" s="92">
        <f t="shared" si="23"/>
        <v>7.2999999999999003</v>
      </c>
      <c r="Z228" s="92">
        <f t="shared" si="22"/>
        <v>0.76923076923082845</v>
      </c>
      <c r="AA228" s="92">
        <f t="shared" si="24"/>
        <v>1.0000000000000002</v>
      </c>
      <c r="AB228" s="93">
        <f t="shared" si="20"/>
        <v>-0.80677841223062408</v>
      </c>
      <c r="AC228" s="92">
        <f t="shared" si="21"/>
        <v>0.60784313725489936</v>
      </c>
      <c r="AD228" s="93"/>
      <c r="AE228" s="34"/>
    </row>
    <row r="229" spans="21:31">
      <c r="U229" s="34"/>
      <c r="V229" s="91">
        <v>8.3999999999999009</v>
      </c>
      <c r="W229" s="92">
        <f t="shared" si="18"/>
        <v>0.61038961038960793</v>
      </c>
      <c r="X229" s="92">
        <f t="shared" si="17"/>
        <v>1.8436815193572123</v>
      </c>
      <c r="Y229" s="92">
        <f t="shared" si="23"/>
        <v>7.3999999999999009</v>
      </c>
      <c r="Z229" s="92">
        <f t="shared" si="22"/>
        <v>0.71428571428576471</v>
      </c>
      <c r="AA229" s="92">
        <f t="shared" si="24"/>
        <v>1.0000000000000002</v>
      </c>
      <c r="AB229" s="93">
        <f t="shared" si="20"/>
        <v>-0.7962697274031667</v>
      </c>
      <c r="AC229" s="92">
        <f t="shared" si="21"/>
        <v>0.61038961038960793</v>
      </c>
      <c r="AD229" s="93"/>
      <c r="AE229" s="34"/>
    </row>
    <row r="230" spans="21:31">
      <c r="U230" s="34"/>
      <c r="V230" s="91">
        <v>8.4999999999999005</v>
      </c>
      <c r="W230" s="92">
        <f t="shared" si="18"/>
        <v>0.61290322580644918</v>
      </c>
      <c r="X230" s="92">
        <f t="shared" ref="X230:X245" si="25">IF(($V230-$R$6)=0,X229,-$R$5*($V230-$R$7)/($V230-$R$6)^2+$R$6)</f>
        <v>1.8266666666666833</v>
      </c>
      <c r="Y230" s="92">
        <f t="shared" si="23"/>
        <v>7.4999999999999005</v>
      </c>
      <c r="Z230" s="92">
        <f t="shared" si="22"/>
        <v>0.66666666666671093</v>
      </c>
      <c r="AA230" s="92">
        <f t="shared" si="24"/>
        <v>1</v>
      </c>
      <c r="AB230" s="93">
        <f t="shared" si="20"/>
        <v>-0.78602620087337249</v>
      </c>
      <c r="AC230" s="92">
        <f t="shared" si="21"/>
        <v>0.61290322580644918</v>
      </c>
      <c r="AD230" s="93"/>
      <c r="AE230" s="34"/>
    </row>
    <row r="231" spans="21:31">
      <c r="U231" s="34"/>
      <c r="V231" s="91">
        <v>8.5999999999999002</v>
      </c>
      <c r="W231" s="92">
        <f t="shared" si="18"/>
        <v>0.61538461538461298</v>
      </c>
      <c r="X231" s="92">
        <f t="shared" si="25"/>
        <v>1.8102493074792405</v>
      </c>
      <c r="Y231" s="92">
        <f t="shared" si="23"/>
        <v>7.5999999999999002</v>
      </c>
      <c r="Z231" s="92">
        <f t="shared" si="22"/>
        <v>0.62500000000003886</v>
      </c>
      <c r="AA231" s="92">
        <f t="shared" si="24"/>
        <v>1</v>
      </c>
      <c r="AB231" s="93">
        <f t="shared" si="20"/>
        <v>-0.77603812117087434</v>
      </c>
      <c r="AC231" s="92">
        <f t="shared" si="21"/>
        <v>0.61538461538461298</v>
      </c>
      <c r="AD231" s="93"/>
      <c r="AE231" s="34"/>
    </row>
    <row r="232" spans="21:31">
      <c r="U232" s="34"/>
      <c r="V232" s="91">
        <v>8.6999999999998998</v>
      </c>
      <c r="W232" s="92">
        <f t="shared" si="18"/>
        <v>0.61783439490445613</v>
      </c>
      <c r="X232" s="92">
        <f t="shared" si="25"/>
        <v>1.7944004047900308</v>
      </c>
      <c r="Y232" s="92">
        <f t="shared" si="23"/>
        <v>7.6999999999998998</v>
      </c>
      <c r="Z232" s="92">
        <f t="shared" si="22"/>
        <v>0.58823529411768183</v>
      </c>
      <c r="AA232" s="92">
        <f t="shared" si="24"/>
        <v>0.99999999999999989</v>
      </c>
      <c r="AB232" s="93">
        <f t="shared" si="20"/>
        <v>-0.76629623486482967</v>
      </c>
      <c r="AC232" s="92">
        <f t="shared" si="21"/>
        <v>0.61783439490445613</v>
      </c>
      <c r="AD232" s="93"/>
      <c r="AE232" s="34"/>
    </row>
    <row r="233" spans="21:31">
      <c r="U233" s="34"/>
      <c r="V233" s="91">
        <v>8.7999999999998995</v>
      </c>
      <c r="W233" s="92">
        <f t="shared" si="18"/>
        <v>0.62025316455695967</v>
      </c>
      <c r="X233" s="92">
        <f t="shared" si="25"/>
        <v>1.7790927021696403</v>
      </c>
      <c r="Y233" s="92">
        <f t="shared" si="23"/>
        <v>7.7999999999998995</v>
      </c>
      <c r="Z233" s="92">
        <f t="shared" si="22"/>
        <v>0.55555555555558644</v>
      </c>
      <c r="AA233" s="92">
        <f t="shared" si="24"/>
        <v>1.0000000000000002</v>
      </c>
      <c r="AB233" s="93">
        <f t="shared" si="20"/>
        <v>-0.75679172056922039</v>
      </c>
      <c r="AC233" s="92">
        <f t="shared" si="21"/>
        <v>0.62025316455695967</v>
      </c>
      <c r="AD233" s="93"/>
      <c r="AE233" s="34"/>
    </row>
    <row r="234" spans="21:31">
      <c r="U234" s="34"/>
      <c r="V234" s="91">
        <v>8.8999999999999009</v>
      </c>
      <c r="W234" s="92">
        <f t="shared" si="18"/>
        <v>0.62264150943395991</v>
      </c>
      <c r="X234" s="92">
        <f t="shared" si="25"/>
        <v>1.7643005928537239</v>
      </c>
      <c r="Y234" s="92">
        <f t="shared" si="23"/>
        <v>7.8999999999999009</v>
      </c>
      <c r="Z234" s="92">
        <f t="shared" si="22"/>
        <v>0.52631578947371171</v>
      </c>
      <c r="AA234" s="92">
        <f t="shared" si="24"/>
        <v>1</v>
      </c>
      <c r="AB234" s="93">
        <f t="shared" si="20"/>
        <v>-0.74751616464281001</v>
      </c>
      <c r="AC234" s="92">
        <f t="shared" si="21"/>
        <v>0.62264150943395991</v>
      </c>
      <c r="AD234" s="93"/>
      <c r="AE234" s="34"/>
    </row>
    <row r="235" spans="21:31">
      <c r="U235" s="34"/>
      <c r="V235" s="91">
        <v>8.9999999999999005</v>
      </c>
      <c r="W235" s="92">
        <f t="shared" si="18"/>
        <v>0.62499999999999767</v>
      </c>
      <c r="X235" s="92">
        <f t="shared" si="25"/>
        <v>1.750000000000014</v>
      </c>
      <c r="Y235" s="92">
        <f t="shared" si="23"/>
        <v>7.9999999999999005</v>
      </c>
      <c r="Z235" s="92">
        <f t="shared" si="22"/>
        <v>0.50000000000002487</v>
      </c>
      <c r="AA235" s="92">
        <f t="shared" si="24"/>
        <v>1</v>
      </c>
      <c r="AB235" s="93">
        <f t="shared" si="20"/>
        <v>-0.73846153846154738</v>
      </c>
      <c r="AC235" s="92">
        <f t="shared" si="21"/>
        <v>0.62499999999999767</v>
      </c>
      <c r="AD235" s="93"/>
      <c r="AE235" s="34"/>
    </row>
    <row r="236" spans="21:31">
      <c r="U236" s="34"/>
      <c r="V236" s="91">
        <v>9.0999999999999002</v>
      </c>
      <c r="W236" s="92">
        <f t="shared" si="18"/>
        <v>0.62732919254658159</v>
      </c>
      <c r="X236" s="92">
        <f t="shared" si="25"/>
        <v>1.7361682670324783</v>
      </c>
      <c r="Y236" s="92">
        <f t="shared" si="23"/>
        <v>8.0999999999999002</v>
      </c>
      <c r="Z236" s="92">
        <f t="shared" si="22"/>
        <v>0.47619047619049887</v>
      </c>
      <c r="AA236" s="92">
        <f t="shared" si="24"/>
        <v>1</v>
      </c>
      <c r="AB236" s="93">
        <f t="shared" si="20"/>
        <v>-0.72962017715058669</v>
      </c>
      <c r="AC236" s="92">
        <f t="shared" si="21"/>
        <v>0.62732919254658159</v>
      </c>
      <c r="AD236" s="93"/>
      <c r="AE236" s="34"/>
    </row>
    <row r="237" spans="21:31">
      <c r="U237" s="34"/>
      <c r="V237" s="91">
        <v>9.1999999999998998</v>
      </c>
      <c r="W237" s="92">
        <f t="shared" ref="W237:W245" si="26">IF($C$19=0,AB237,IF($C$19=1,Z237,IF($C$19=2,AA237,IF($C$19=3,AC237,IF($C$19=4,X237,IF($C$19=5,Y237,V237^2))))))</f>
        <v>0.62962962962962732</v>
      </c>
      <c r="X237" s="92">
        <f t="shared" si="25"/>
        <v>1.7227840571088768</v>
      </c>
      <c r="Y237" s="92">
        <f t="shared" si="23"/>
        <v>8.1999999999998998</v>
      </c>
      <c r="Z237" s="92">
        <f t="shared" si="22"/>
        <v>0.45454545454547529</v>
      </c>
      <c r="AA237" s="92">
        <f t="shared" si="24"/>
        <v>1</v>
      </c>
      <c r="AB237" s="93">
        <f t="shared" si="20"/>
        <v>-0.72098475967175524</v>
      </c>
      <c r="AC237" s="92">
        <f t="shared" si="21"/>
        <v>0.62962962962962732</v>
      </c>
      <c r="AD237" s="93"/>
      <c r="AE237" s="34"/>
    </row>
    <row r="238" spans="21:31">
      <c r="U238" s="34"/>
      <c r="V238" s="91">
        <v>9.2999999999998995</v>
      </c>
      <c r="W238" s="92">
        <f t="shared" si="26"/>
        <v>0.63190184049079534</v>
      </c>
      <c r="X238" s="92">
        <f t="shared" si="25"/>
        <v>1.709827260850644</v>
      </c>
      <c r="Y238" s="92">
        <f t="shared" si="23"/>
        <v>8.2999999999998995</v>
      </c>
      <c r="Z238" s="92">
        <f t="shared" si="22"/>
        <v>0.43478260869567109</v>
      </c>
      <c r="AA238" s="92">
        <f t="shared" si="24"/>
        <v>1</v>
      </c>
      <c r="AB238" s="93">
        <f t="shared" ref="AB238:AB245" si="27">$R$5*2*($V238-$R$6)/(($V238-$R$6)^2+$R$6)</f>
        <v>-0.71254829017027588</v>
      </c>
      <c r="AC238" s="92">
        <f t="shared" si="21"/>
        <v>0.63190184049079534</v>
      </c>
      <c r="AD238" s="93"/>
      <c r="AE238" s="34"/>
    </row>
    <row r="239" spans="21:31">
      <c r="U239" s="34"/>
      <c r="V239" s="91">
        <v>9.3999999999999009</v>
      </c>
      <c r="W239" s="92">
        <f t="shared" si="26"/>
        <v>0.63414634146341242</v>
      </c>
      <c r="X239" s="92">
        <f t="shared" si="25"/>
        <v>1.6972789115646378</v>
      </c>
      <c r="Y239" s="92">
        <f t="shared" si="23"/>
        <v>8.3999999999999009</v>
      </c>
      <c r="Z239" s="92">
        <f t="shared" si="22"/>
        <v>0.41666666666668384</v>
      </c>
      <c r="AA239" s="92">
        <f t="shared" si="24"/>
        <v>1</v>
      </c>
      <c r="AB239" s="93">
        <f t="shared" si="27"/>
        <v>-0.70430408049190296</v>
      </c>
      <c r="AC239" s="92">
        <f t="shared" si="21"/>
        <v>0.63414634146341242</v>
      </c>
      <c r="AD239" s="93"/>
      <c r="AE239" s="34"/>
    </row>
    <row r="240" spans="21:31">
      <c r="U240" s="34"/>
      <c r="V240" s="91">
        <v>9.4999999999999005</v>
      </c>
      <c r="W240" s="92">
        <f t="shared" si="26"/>
        <v>0.63636363636363424</v>
      </c>
      <c r="X240" s="92">
        <f t="shared" si="25"/>
        <v>1.6851211072664478</v>
      </c>
      <c r="Y240" s="92">
        <f t="shared" si="23"/>
        <v>8.4999999999999005</v>
      </c>
      <c r="Z240" s="92">
        <f t="shared" si="22"/>
        <v>0.4000000000000159</v>
      </c>
      <c r="AA240" s="92">
        <f t="shared" si="24"/>
        <v>1</v>
      </c>
      <c r="AB240" s="93">
        <f t="shared" si="27"/>
        <v>-0.69624573378840382</v>
      </c>
      <c r="AC240" s="92">
        <f t="shared" si="21"/>
        <v>0.63636363636363424</v>
      </c>
      <c r="AD240" s="93"/>
      <c r="AE240" s="34"/>
    </row>
    <row r="241" spans="21:31">
      <c r="U241" s="34"/>
      <c r="V241" s="91">
        <v>9.5999999999999002</v>
      </c>
      <c r="W241" s="92">
        <f t="shared" si="26"/>
        <v>0.63855421686746761</v>
      </c>
      <c r="X241" s="92">
        <f t="shared" si="25"/>
        <v>1.6733369388858959</v>
      </c>
      <c r="Y241" s="92">
        <f t="shared" si="23"/>
        <v>8.5999999999999002</v>
      </c>
      <c r="Z241" s="92">
        <f t="shared" si="22"/>
        <v>0.38461538461539946</v>
      </c>
      <c r="AA241" s="92">
        <f t="shared" si="24"/>
        <v>0.99999999999999978</v>
      </c>
      <c r="AB241" s="93">
        <f t="shared" si="27"/>
        <v>-0.68836712913554665</v>
      </c>
      <c r="AC241" s="92">
        <f t="shared" si="21"/>
        <v>0.63855421686746761</v>
      </c>
      <c r="AD241" s="93"/>
      <c r="AE241" s="34"/>
    </row>
    <row r="242" spans="21:31">
      <c r="U242" s="34"/>
      <c r="V242" s="91">
        <v>9.6999999999998998</v>
      </c>
      <c r="W242" s="92">
        <f t="shared" si="26"/>
        <v>0.64071856287424933</v>
      </c>
      <c r="X242" s="92">
        <f t="shared" si="25"/>
        <v>1.6619104240983069</v>
      </c>
      <c r="Y242" s="92">
        <f t="shared" si="23"/>
        <v>8.6999999999998998</v>
      </c>
      <c r="Z242" s="92">
        <f t="shared" si="22"/>
        <v>0.37037037037038412</v>
      </c>
      <c r="AA242" s="92">
        <f t="shared" si="24"/>
        <v>1.0000000000000002</v>
      </c>
      <c r="AB242" s="93">
        <f t="shared" si="27"/>
        <v>-0.68066240709350101</v>
      </c>
      <c r="AC242" s="92">
        <f t="shared" si="21"/>
        <v>0.64071856287424933</v>
      </c>
      <c r="AD242" s="93"/>
      <c r="AE242" s="34"/>
    </row>
    <row r="243" spans="21:31">
      <c r="U243" s="34"/>
      <c r="V243" s="91">
        <v>9.7999999999998995</v>
      </c>
      <c r="W243" s="92">
        <f t="shared" si="26"/>
        <v>0.6428571428571408</v>
      </c>
      <c r="X243" s="92">
        <f t="shared" si="25"/>
        <v>1.6508264462810027</v>
      </c>
      <c r="Y243" s="92">
        <f t="shared" si="23"/>
        <v>8.7999999999998995</v>
      </c>
      <c r="Z243" s="92">
        <f t="shared" si="22"/>
        <v>0.35714285714286992</v>
      </c>
      <c r="AA243" s="92">
        <f t="shared" si="24"/>
        <v>1</v>
      </c>
      <c r="AB243" s="93">
        <f t="shared" si="27"/>
        <v>-0.67312595614483162</v>
      </c>
      <c r="AC243" s="92">
        <f t="shared" si="21"/>
        <v>0.6428571428571408</v>
      </c>
      <c r="AD243" s="93"/>
      <c r="AE243" s="34"/>
    </row>
    <row r="244" spans="21:31">
      <c r="U244" s="34"/>
      <c r="V244" s="91">
        <v>9.8999999999999009</v>
      </c>
      <c r="W244" s="92">
        <f t="shared" si="26"/>
        <v>0.64497041420118129</v>
      </c>
      <c r="X244" s="92">
        <f t="shared" si="25"/>
        <v>1.6400706981441842</v>
      </c>
      <c r="Y244" s="92">
        <f t="shared" si="23"/>
        <v>8.8999999999999009</v>
      </c>
      <c r="Z244" s="92">
        <f t="shared" si="22"/>
        <v>0.34482758620690823</v>
      </c>
      <c r="AA244" s="92">
        <f t="shared" si="24"/>
        <v>1.0000000000000002</v>
      </c>
      <c r="AB244" s="93">
        <f t="shared" si="27"/>
        <v>-0.66575239995013824</v>
      </c>
      <c r="AC244" s="92">
        <f t="shared" si="21"/>
        <v>0.64497041420118129</v>
      </c>
      <c r="AD244" s="93"/>
      <c r="AE244" s="34"/>
    </row>
    <row r="245" spans="21:31">
      <c r="U245" s="34"/>
      <c r="V245" s="91">
        <v>9.9999999999999005</v>
      </c>
      <c r="W245" s="92">
        <f t="shared" si="26"/>
        <v>0.64705882352940969</v>
      </c>
      <c r="X245" s="92">
        <f t="shared" si="25"/>
        <v>1.62962962962964</v>
      </c>
      <c r="Y245" s="92">
        <f t="shared" si="23"/>
        <v>8.9999999999999005</v>
      </c>
      <c r="Z245" s="92">
        <f t="shared" si="22"/>
        <v>0.33333333333334436</v>
      </c>
      <c r="AA245" s="92">
        <f t="shared" si="24"/>
        <v>1</v>
      </c>
      <c r="AB245" s="93">
        <f t="shared" si="27"/>
        <v>-0.65853658536586079</v>
      </c>
      <c r="AC245" s="92">
        <f t="shared" si="21"/>
        <v>0.64705882352940969</v>
      </c>
      <c r="AD245" s="93"/>
      <c r="AE245" s="34"/>
    </row>
    <row r="246" spans="21:31">
      <c r="U246" s="34"/>
      <c r="V246" s="34"/>
      <c r="W246" s="34"/>
      <c r="X246" s="34"/>
      <c r="Y246" s="34"/>
      <c r="Z246" s="34"/>
      <c r="AA246" s="34"/>
      <c r="AB246" s="34"/>
      <c r="AC246" s="34"/>
      <c r="AD246" s="34"/>
      <c r="AE246" s="34"/>
    </row>
    <row r="247" spans="21:31">
      <c r="U247" s="34"/>
      <c r="V247" s="34"/>
      <c r="W247" s="34"/>
      <c r="X247" s="34"/>
      <c r="Y247" s="34"/>
      <c r="Z247" s="34"/>
      <c r="AA247" s="34"/>
      <c r="AB247" s="34"/>
      <c r="AC247" s="34"/>
      <c r="AD247" s="34"/>
      <c r="AE247" s="34"/>
    </row>
    <row r="248" spans="21:31">
      <c r="U248" s="34"/>
      <c r="V248" s="34"/>
      <c r="W248" s="34"/>
      <c r="X248" s="34"/>
      <c r="Y248" s="34"/>
      <c r="Z248" s="34"/>
      <c r="AA248" s="34"/>
      <c r="AB248" s="34"/>
      <c r="AC248" s="34"/>
      <c r="AD248" s="34"/>
      <c r="AE248" s="34"/>
    </row>
    <row r="249" spans="21:31">
      <c r="U249" s="34"/>
      <c r="V249" s="34"/>
      <c r="W249" s="34"/>
      <c r="X249" s="34"/>
      <c r="Y249" s="34"/>
      <c r="Z249" s="34"/>
      <c r="AA249" s="34"/>
      <c r="AB249" s="34"/>
      <c r="AC249" s="34"/>
      <c r="AD249" s="34"/>
      <c r="AE249" s="34"/>
    </row>
    <row r="250" spans="21:31">
      <c r="U250" s="34"/>
      <c r="V250" s="34"/>
      <c r="W250" s="34"/>
      <c r="X250" s="34"/>
      <c r="Y250" s="34"/>
      <c r="Z250" s="34"/>
      <c r="AA250" s="34"/>
      <c r="AB250" s="34"/>
      <c r="AC250" s="34"/>
      <c r="AD250" s="34"/>
      <c r="AE250" s="34"/>
    </row>
    <row r="251" spans="21:31">
      <c r="U251" s="34"/>
      <c r="V251" s="34"/>
      <c r="W251" s="34"/>
      <c r="X251" s="34"/>
      <c r="Y251" s="34"/>
      <c r="Z251" s="34"/>
      <c r="AA251" s="34"/>
      <c r="AB251" s="34"/>
      <c r="AC251" s="34"/>
      <c r="AD251" s="34"/>
      <c r="AE251" s="34"/>
    </row>
    <row r="252" spans="21:31">
      <c r="U252" s="34"/>
      <c r="V252" s="34"/>
      <c r="W252" s="34"/>
      <c r="X252" s="34"/>
      <c r="Y252" s="34"/>
      <c r="Z252" s="34"/>
      <c r="AA252" s="34"/>
      <c r="AB252" s="34"/>
      <c r="AC252" s="34"/>
      <c r="AD252" s="34"/>
      <c r="AE252" s="34"/>
    </row>
    <row r="253" spans="21:31">
      <c r="U253" s="34"/>
      <c r="V253" s="34"/>
      <c r="W253" s="34"/>
      <c r="X253" s="34"/>
      <c r="Y253" s="34"/>
      <c r="Z253" s="34"/>
      <c r="AA253" s="34"/>
      <c r="AB253" s="34"/>
      <c r="AC253" s="34"/>
      <c r="AD253" s="34"/>
      <c r="AE253" s="34"/>
    </row>
    <row r="254" spans="21:31">
      <c r="U254" s="34"/>
      <c r="V254" s="34"/>
      <c r="W254" s="34"/>
      <c r="X254" s="34"/>
      <c r="Y254" s="34"/>
      <c r="Z254" s="34"/>
      <c r="AA254" s="34"/>
      <c r="AB254" s="34"/>
      <c r="AC254" s="34"/>
      <c r="AD254" s="34"/>
      <c r="AE254" s="34"/>
    </row>
    <row r="255" spans="21:31">
      <c r="U255" s="34"/>
      <c r="V255" s="34"/>
      <c r="W255" s="34"/>
      <c r="X255" s="34"/>
      <c r="Y255" s="34"/>
      <c r="Z255" s="34"/>
      <c r="AA255" s="34"/>
      <c r="AB255" s="34"/>
      <c r="AC255" s="34"/>
      <c r="AD255" s="34"/>
      <c r="AE255" s="34"/>
    </row>
  </sheetData>
  <sheetProtection password="8089" sheet="1" objects="1" scenarios="1" selectLockedCells="1"/>
  <phoneticPr fontId="30" type="noConversion"/>
  <conditionalFormatting sqref="Q21">
    <cfRule type="cellIs" dxfId="39" priority="1" stopIfTrue="1" operator="equal">
      <formula>$S$21</formula>
    </cfRule>
    <cfRule type="cellIs" dxfId="38" priority="2" stopIfTrue="1" operator="notEqual">
      <formula>$S$21</formula>
    </cfRule>
  </conditionalFormatting>
  <hyperlinks>
    <hyperlink ref="U2:X2" location="'Erstellen der Funktiongleichung'!B19" display="Erstellen von Funktionsgleichungen"/>
    <hyperlink ref="U2:Y2" location="'Erstellen der Funktiongleichung'!B16" display="Erstellen von Funktionsgleichungen"/>
    <hyperlink ref="U3:X3" location="'Funktionsuntersuchung 1'!C3" display="Funktionsuntersuchung 1"/>
    <hyperlink ref="U3" location="'Funktionsuntersuchung 1'!B3" display="Funktionsuntersuchungen 1"/>
    <hyperlink ref="U5:X5" location="'Funktionsuntersuchung 2'!C3" display="Funktionsuntersuchung 2"/>
  </hyperlinks>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enableFormatConditionsCalculation="0">
    <tabColor indexed="13"/>
  </sheetPr>
  <dimension ref="A1:AF64"/>
  <sheetViews>
    <sheetView zoomScale="70" zoomScaleNormal="70" workbookViewId="0">
      <selection activeCell="L4" sqref="L4"/>
    </sheetView>
  </sheetViews>
  <sheetFormatPr baseColWidth="10" defaultRowHeight="12.75"/>
  <cols>
    <col min="2" max="2" width="8.28515625" customWidth="1"/>
    <col min="3" max="3" width="6" customWidth="1"/>
    <col min="4" max="4" width="5.85546875" customWidth="1"/>
    <col min="5" max="5" width="6" customWidth="1"/>
    <col min="6" max="6" width="5.85546875" customWidth="1"/>
    <col min="7" max="7" width="6.28515625" customWidth="1"/>
    <col min="8" max="8" width="4.85546875" customWidth="1"/>
    <col min="9" max="9" width="6.42578125" customWidth="1"/>
    <col min="10" max="10" width="6" customWidth="1"/>
    <col min="11" max="11" width="5.42578125" customWidth="1"/>
    <col min="12" max="12" width="5.28515625" customWidth="1"/>
    <col min="13" max="13" width="6" customWidth="1"/>
    <col min="14" max="14" width="4.85546875" customWidth="1"/>
    <col min="15" max="15" width="5.5703125" customWidth="1"/>
    <col min="16" max="16" width="6.140625" customWidth="1"/>
    <col min="17" max="17" width="5" customWidth="1"/>
    <col min="18" max="18" width="5.28515625" customWidth="1"/>
    <col min="20" max="20" width="5.140625" customWidth="1"/>
    <col min="21" max="21" width="4.42578125" customWidth="1"/>
    <col min="22" max="22" width="5.5703125" customWidth="1"/>
    <col min="23" max="23" width="6" customWidth="1"/>
    <col min="24" max="24" width="6.28515625" customWidth="1"/>
    <col min="25" max="25" width="6.5703125" customWidth="1"/>
    <col min="26" max="26" width="5.85546875" customWidth="1"/>
    <col min="27" max="28" width="6.85546875" customWidth="1"/>
    <col min="29" max="29" width="8" customWidth="1"/>
    <col min="30" max="30" width="7.42578125" customWidth="1"/>
    <col min="31" max="31" width="6.5703125" customWidth="1"/>
  </cols>
  <sheetData>
    <row r="1" spans="1:32" ht="18">
      <c r="A1" s="3"/>
      <c r="B1" s="81" t="s">
        <v>99</v>
      </c>
      <c r="C1" s="3"/>
      <c r="D1" s="3"/>
      <c r="E1" s="3"/>
      <c r="F1" s="3"/>
      <c r="G1" s="69"/>
      <c r="H1" s="18"/>
      <c r="I1" s="69"/>
      <c r="J1" s="69"/>
      <c r="K1" s="3"/>
      <c r="L1" s="3" t="s">
        <v>29</v>
      </c>
      <c r="M1" s="3"/>
      <c r="N1" s="3"/>
      <c r="O1" s="3"/>
      <c r="P1" s="3"/>
      <c r="Q1" s="3"/>
      <c r="R1" s="3"/>
      <c r="S1" s="19"/>
      <c r="T1" s="19"/>
      <c r="U1" s="19"/>
      <c r="V1" s="3"/>
      <c r="W1" s="3"/>
      <c r="X1" s="3"/>
      <c r="Y1" s="3"/>
      <c r="Z1" s="3"/>
      <c r="AA1" s="32"/>
      <c r="AB1" s="32"/>
      <c r="AC1" s="32"/>
      <c r="AD1" s="32"/>
      <c r="AE1" s="32"/>
      <c r="AF1" s="34"/>
    </row>
    <row r="2" spans="1:32" ht="18">
      <c r="A2" s="3"/>
      <c r="B2" s="81" t="s">
        <v>100</v>
      </c>
      <c r="C2" s="17"/>
      <c r="D2" s="3"/>
      <c r="E2" s="3"/>
      <c r="F2" s="3"/>
      <c r="G2" s="3"/>
      <c r="H2" s="37"/>
      <c r="I2" s="3"/>
      <c r="J2" s="3"/>
      <c r="K2" s="3"/>
      <c r="L2" s="98" t="s">
        <v>37</v>
      </c>
      <c r="M2" s="67"/>
      <c r="N2" s="67"/>
      <c r="O2" s="67"/>
      <c r="P2" s="67"/>
      <c r="Q2" s="67"/>
      <c r="R2" s="67"/>
      <c r="S2" s="67"/>
      <c r="T2" s="67"/>
      <c r="U2" s="14"/>
      <c r="V2" s="3"/>
      <c r="W2" s="3"/>
      <c r="X2" s="3"/>
      <c r="Y2" s="3"/>
      <c r="Z2" s="34"/>
      <c r="AA2" s="34"/>
      <c r="AB2" s="34"/>
      <c r="AC2" s="34"/>
      <c r="AD2" s="34"/>
      <c r="AE2" s="34"/>
      <c r="AF2" s="34"/>
    </row>
    <row r="3" spans="1:32">
      <c r="A3" s="3"/>
      <c r="B3" s="3"/>
      <c r="C3" s="3"/>
      <c r="D3" s="3"/>
      <c r="E3" s="82"/>
      <c r="F3" s="3"/>
      <c r="G3" s="3"/>
      <c r="H3" s="3"/>
      <c r="I3" s="3"/>
      <c r="J3" s="3"/>
      <c r="K3" s="3"/>
      <c r="L3" s="3"/>
      <c r="M3" s="3"/>
      <c r="N3" s="34"/>
      <c r="O3" s="34"/>
      <c r="P3" s="32"/>
      <c r="Q3" s="32"/>
      <c r="R3" s="32"/>
      <c r="S3" s="32"/>
      <c r="T3" s="32"/>
      <c r="U3" s="3"/>
      <c r="V3" s="32"/>
      <c r="W3" s="32"/>
      <c r="X3" s="32"/>
      <c r="Y3" s="32"/>
      <c r="Z3" s="34"/>
      <c r="AA3" s="34"/>
      <c r="AB3" s="34"/>
      <c r="AC3" s="34"/>
      <c r="AD3" s="34"/>
      <c r="AE3" s="34"/>
      <c r="AF3" s="34"/>
    </row>
    <row r="4" spans="1:32">
      <c r="A4" s="3" t="s">
        <v>86</v>
      </c>
      <c r="B4" s="3"/>
      <c r="C4" s="3"/>
      <c r="D4" s="3"/>
      <c r="E4" s="3"/>
      <c r="F4" s="3"/>
      <c r="G4" s="3"/>
      <c r="H4" s="3"/>
      <c r="I4" s="3"/>
      <c r="J4" s="3"/>
      <c r="L4" s="67" t="s">
        <v>142</v>
      </c>
      <c r="M4" s="98"/>
      <c r="N4" s="98"/>
      <c r="O4" s="87"/>
      <c r="P4" s="87"/>
      <c r="Q4" s="87"/>
      <c r="R4" s="87"/>
      <c r="S4" s="87"/>
      <c r="T4" s="87"/>
      <c r="U4" s="87"/>
      <c r="V4" s="3"/>
      <c r="W4" s="3"/>
      <c r="X4" s="3"/>
      <c r="Y4" s="3"/>
      <c r="Z4" s="34"/>
      <c r="AA4" s="44"/>
      <c r="AB4" s="44" t="s">
        <v>34</v>
      </c>
      <c r="AC4" s="44" t="s">
        <v>35</v>
      </c>
      <c r="AD4" s="44" t="s">
        <v>36</v>
      </c>
      <c r="AE4" s="44" t="s">
        <v>2</v>
      </c>
      <c r="AF4" s="44"/>
    </row>
    <row r="5" spans="1:32">
      <c r="A5" s="3" t="s">
        <v>87</v>
      </c>
      <c r="B5" s="3"/>
      <c r="C5" s="3"/>
      <c r="D5" s="3"/>
      <c r="E5" s="3"/>
      <c r="F5" s="3"/>
      <c r="G5" s="3"/>
      <c r="H5" s="3"/>
      <c r="I5" s="3"/>
      <c r="J5" s="3"/>
      <c r="K5" s="3"/>
      <c r="L5" s="3"/>
      <c r="M5" s="3"/>
      <c r="N5" s="87"/>
      <c r="O5" s="87"/>
      <c r="P5" s="34"/>
      <c r="Q5" s="34" t="s">
        <v>0</v>
      </c>
      <c r="R5" s="34">
        <f>VLOOKUP($C$17,$AA$5:$AE$41,2)</f>
        <v>-5</v>
      </c>
      <c r="S5" s="34"/>
      <c r="T5" s="87"/>
      <c r="U5" s="87"/>
      <c r="V5" s="3"/>
      <c r="W5" s="3"/>
      <c r="X5" s="3"/>
      <c r="Y5" s="3"/>
      <c r="Z5" s="34"/>
      <c r="AA5" s="44">
        <v>0</v>
      </c>
      <c r="AB5" s="44">
        <v>-3</v>
      </c>
      <c r="AC5" s="44">
        <v>2</v>
      </c>
      <c r="AD5" s="44">
        <v>5</v>
      </c>
      <c r="AE5" s="44">
        <v>0.5</v>
      </c>
      <c r="AF5" s="44"/>
    </row>
    <row r="6" spans="1:32">
      <c r="A6" s="3" t="s">
        <v>135</v>
      </c>
      <c r="B6" s="3"/>
      <c r="C6" s="3"/>
      <c r="D6" s="3"/>
      <c r="E6" s="3"/>
      <c r="F6" s="3"/>
      <c r="G6" s="3"/>
      <c r="H6" s="3"/>
      <c r="I6" s="3"/>
      <c r="J6" s="3"/>
      <c r="K6" s="3"/>
      <c r="L6" s="3"/>
      <c r="M6" s="3"/>
      <c r="N6" s="87"/>
      <c r="O6" s="87"/>
      <c r="P6" s="34"/>
      <c r="Q6" s="34" t="s">
        <v>1</v>
      </c>
      <c r="R6" s="34">
        <f>VLOOKUP($C$17,$AA$5:$AE$41,3)</f>
        <v>2</v>
      </c>
      <c r="S6" s="34"/>
      <c r="T6" s="87"/>
      <c r="U6" s="87"/>
      <c r="V6" s="3"/>
      <c r="W6" s="3"/>
      <c r="X6" s="3"/>
      <c r="Y6" s="3"/>
      <c r="Z6" s="34"/>
      <c r="AA6" s="44">
        <v>1</v>
      </c>
      <c r="AB6" s="44">
        <v>-4</v>
      </c>
      <c r="AC6" s="44">
        <v>1</v>
      </c>
      <c r="AD6" s="44">
        <v>6</v>
      </c>
      <c r="AE6" s="44">
        <v>-0.5</v>
      </c>
      <c r="AF6" s="44"/>
    </row>
    <row r="7" spans="1:32">
      <c r="A7" s="3" t="s">
        <v>25</v>
      </c>
      <c r="B7" s="3"/>
      <c r="C7" s="3"/>
      <c r="D7" s="3"/>
      <c r="E7" s="3"/>
      <c r="F7" s="3"/>
      <c r="G7" s="3"/>
      <c r="H7" s="3"/>
      <c r="I7" s="3"/>
      <c r="J7" s="3"/>
      <c r="K7" s="3"/>
      <c r="L7" s="3"/>
      <c r="M7" s="3"/>
      <c r="N7" s="87"/>
      <c r="O7" s="87"/>
      <c r="P7" s="34"/>
      <c r="Q7" s="34" t="s">
        <v>3</v>
      </c>
      <c r="R7" s="34">
        <f>VLOOKUP($C$17,$AA$5:$AE$41,4)</f>
        <v>7</v>
      </c>
      <c r="S7" s="34"/>
      <c r="T7" s="87"/>
      <c r="U7" s="87"/>
      <c r="V7" s="3"/>
      <c r="W7" s="3"/>
      <c r="X7" s="3"/>
      <c r="Y7" s="3"/>
      <c r="Z7" s="34"/>
      <c r="AA7" s="44">
        <v>2</v>
      </c>
      <c r="AB7" s="44">
        <v>-5</v>
      </c>
      <c r="AC7" s="44">
        <v>2</v>
      </c>
      <c r="AD7" s="44">
        <v>7</v>
      </c>
      <c r="AE7" s="44">
        <v>0.4</v>
      </c>
      <c r="AF7" s="44"/>
    </row>
    <row r="8" spans="1:32">
      <c r="A8" s="3"/>
      <c r="B8" s="3"/>
      <c r="C8" s="3"/>
      <c r="D8" s="3"/>
      <c r="E8" s="3"/>
      <c r="F8" s="3"/>
      <c r="G8" s="3"/>
      <c r="H8" s="3"/>
      <c r="I8" s="3"/>
      <c r="J8" s="3"/>
      <c r="K8" s="3"/>
      <c r="L8" s="3"/>
      <c r="M8" s="3"/>
      <c r="N8" s="87"/>
      <c r="O8" s="87"/>
      <c r="P8" s="34"/>
      <c r="Q8" s="34" t="s">
        <v>2</v>
      </c>
      <c r="R8" s="34">
        <f>IF(ROUND(C17*SIN(R5+1)+1,0)=0,-2,ROUND(C17*SIN(R5+1)+1,0))</f>
        <v>3</v>
      </c>
      <c r="S8" s="34">
        <f>IF(ROUND((C16+5)*SIN(C16+1)+1,0)=0,-3,ABS(ROUND((C16+5)*SIN(C16+1)+1,0)))</f>
        <v>2</v>
      </c>
      <c r="T8" s="87"/>
      <c r="U8" s="87"/>
      <c r="V8" s="3"/>
      <c r="W8" s="3"/>
      <c r="X8" s="3"/>
      <c r="Y8" s="3"/>
      <c r="Z8" s="34"/>
      <c r="AA8" s="44">
        <v>3</v>
      </c>
      <c r="AB8" s="44">
        <v>-3</v>
      </c>
      <c r="AC8" s="44">
        <v>1</v>
      </c>
      <c r="AD8" s="44">
        <v>-7</v>
      </c>
      <c r="AE8" s="44">
        <v>-0.3</v>
      </c>
      <c r="AF8" s="44"/>
    </row>
    <row r="9" spans="1:32">
      <c r="A9" s="3"/>
      <c r="B9" s="3"/>
      <c r="C9" s="3"/>
      <c r="D9" s="3"/>
      <c r="E9" s="3"/>
      <c r="F9" s="3"/>
      <c r="G9" s="3"/>
      <c r="H9" s="3"/>
      <c r="I9" s="3"/>
      <c r="J9" s="3"/>
      <c r="K9" s="3"/>
      <c r="L9" s="3"/>
      <c r="M9" s="3"/>
      <c r="N9" s="87"/>
      <c r="O9" s="87"/>
      <c r="P9" s="34"/>
      <c r="Q9" s="34"/>
      <c r="R9" s="34"/>
      <c r="S9" s="34"/>
      <c r="T9" s="87"/>
      <c r="U9" s="87"/>
      <c r="V9" s="3"/>
      <c r="W9" s="3"/>
      <c r="X9" s="3"/>
      <c r="Y9" s="3"/>
      <c r="Z9" s="34"/>
      <c r="AA9" s="44">
        <v>4</v>
      </c>
      <c r="AB9" s="44">
        <v>-4</v>
      </c>
      <c r="AC9" s="44">
        <v>2</v>
      </c>
      <c r="AD9" s="44">
        <v>-6</v>
      </c>
      <c r="AE9" s="44">
        <v>0.2</v>
      </c>
      <c r="AF9" s="44"/>
    </row>
    <row r="10" spans="1:32">
      <c r="A10" s="3"/>
      <c r="B10" s="3"/>
      <c r="C10" s="3"/>
      <c r="D10" s="3"/>
      <c r="E10" s="3"/>
      <c r="F10" s="3"/>
      <c r="G10" s="3"/>
      <c r="H10" s="3"/>
      <c r="I10" s="3"/>
      <c r="J10" s="3"/>
      <c r="K10" s="3"/>
      <c r="L10" s="3"/>
      <c r="M10" s="3"/>
      <c r="N10" s="87"/>
      <c r="O10" s="87"/>
      <c r="P10" s="87"/>
      <c r="Q10" s="87"/>
      <c r="R10" s="87"/>
      <c r="S10" s="87"/>
      <c r="T10" s="87"/>
      <c r="U10" s="87"/>
      <c r="V10" s="3"/>
      <c r="W10" s="3"/>
      <c r="X10" s="3"/>
      <c r="Y10" s="3"/>
      <c r="Z10" s="34"/>
      <c r="AA10" s="44">
        <v>5</v>
      </c>
      <c r="AB10" s="44">
        <v>-5</v>
      </c>
      <c r="AC10" s="44">
        <v>1</v>
      </c>
      <c r="AD10" s="44">
        <v>-2</v>
      </c>
      <c r="AE10" s="44">
        <v>-0.1</v>
      </c>
      <c r="AF10" s="44"/>
    </row>
    <row r="11" spans="1:32">
      <c r="A11" s="3"/>
      <c r="B11" s="3"/>
      <c r="C11" s="3"/>
      <c r="D11" s="3"/>
      <c r="E11" s="3"/>
      <c r="F11" s="3"/>
      <c r="G11" s="3"/>
      <c r="H11" s="3"/>
      <c r="I11" s="3"/>
      <c r="J11" s="3"/>
      <c r="K11" s="3"/>
      <c r="L11" s="3"/>
      <c r="M11" s="3"/>
      <c r="N11" s="3"/>
      <c r="O11" s="3"/>
      <c r="P11" s="3"/>
      <c r="Q11" s="3"/>
      <c r="R11" s="3"/>
      <c r="S11" s="3"/>
      <c r="T11" s="3"/>
      <c r="U11" s="3"/>
      <c r="V11" s="3"/>
      <c r="W11" s="3"/>
      <c r="X11" s="3"/>
      <c r="Y11" s="3"/>
      <c r="Z11" s="34"/>
      <c r="AA11" s="44">
        <v>6</v>
      </c>
      <c r="AB11" s="44">
        <v>-3</v>
      </c>
      <c r="AC11" s="44">
        <v>2</v>
      </c>
      <c r="AD11" s="44">
        <v>-1</v>
      </c>
      <c r="AE11" s="44">
        <v>-0.5</v>
      </c>
      <c r="AF11" s="44"/>
    </row>
    <row r="12" spans="1:32">
      <c r="A12" s="3"/>
      <c r="B12" s="3"/>
      <c r="C12" s="3"/>
      <c r="D12" s="3"/>
      <c r="E12" s="3"/>
      <c r="F12" s="3"/>
      <c r="G12" s="3"/>
      <c r="H12" s="3"/>
      <c r="I12" s="3"/>
      <c r="J12" s="3"/>
      <c r="K12" s="3"/>
      <c r="L12" s="3"/>
      <c r="M12" s="3"/>
      <c r="N12" s="34"/>
      <c r="O12" s="34"/>
      <c r="P12" s="32"/>
      <c r="Q12" s="32"/>
      <c r="R12" s="32"/>
      <c r="S12" s="32"/>
      <c r="T12" s="32"/>
      <c r="U12" s="3"/>
      <c r="V12" s="3"/>
      <c r="W12" s="3"/>
      <c r="X12" s="3"/>
      <c r="Y12" s="3"/>
      <c r="Z12" s="34"/>
      <c r="AA12" s="44">
        <v>7</v>
      </c>
      <c r="AB12" s="44">
        <v>-4</v>
      </c>
      <c r="AC12" s="44">
        <v>1</v>
      </c>
      <c r="AD12" s="44">
        <v>3</v>
      </c>
      <c r="AE12" s="44">
        <v>0.4</v>
      </c>
      <c r="AF12" s="44"/>
    </row>
    <row r="13" spans="1:32" ht="15">
      <c r="A13" s="46" t="s">
        <v>98</v>
      </c>
      <c r="B13" s="3"/>
      <c r="C13" s="3"/>
      <c r="D13" s="3"/>
      <c r="E13" s="3"/>
      <c r="F13" s="3"/>
      <c r="G13" s="3"/>
      <c r="H13" s="3"/>
      <c r="I13" s="3"/>
      <c r="J13" s="3"/>
      <c r="K13" s="3"/>
      <c r="L13" s="3"/>
      <c r="M13" s="3"/>
      <c r="N13" s="3"/>
      <c r="O13" s="3"/>
      <c r="P13" s="3"/>
      <c r="Q13" s="3"/>
      <c r="R13" s="3"/>
      <c r="S13" s="3"/>
      <c r="T13" s="3"/>
      <c r="U13" s="3"/>
      <c r="V13" s="3"/>
      <c r="W13" s="3"/>
      <c r="X13" s="3"/>
      <c r="Y13" s="3"/>
      <c r="Z13" s="34"/>
      <c r="AA13" s="44">
        <v>8</v>
      </c>
      <c r="AB13" s="44">
        <v>-5</v>
      </c>
      <c r="AC13" s="44">
        <v>2</v>
      </c>
      <c r="AD13" s="44">
        <v>4</v>
      </c>
      <c r="AE13" s="44">
        <v>-0.3</v>
      </c>
      <c r="AF13" s="44"/>
    </row>
    <row r="14" spans="1:32" ht="15">
      <c r="A14" s="46" t="s">
        <v>93</v>
      </c>
      <c r="B14" s="3"/>
      <c r="C14" s="3"/>
      <c r="D14" s="3"/>
      <c r="E14" s="3"/>
      <c r="F14" s="3"/>
      <c r="G14" s="3"/>
      <c r="H14" s="3"/>
      <c r="I14" s="3"/>
      <c r="J14" s="3"/>
      <c r="K14" s="3"/>
      <c r="L14" s="3"/>
      <c r="M14" s="3"/>
      <c r="N14" s="3"/>
      <c r="O14" s="3"/>
      <c r="P14" s="3"/>
      <c r="Q14" s="3"/>
      <c r="R14" s="3"/>
      <c r="S14" s="3"/>
      <c r="T14" s="3"/>
      <c r="U14" s="3"/>
      <c r="V14" s="3"/>
      <c r="W14" s="3"/>
      <c r="X14" s="3"/>
      <c r="Y14" s="3"/>
      <c r="Z14" s="34"/>
      <c r="AA14" s="44">
        <v>9</v>
      </c>
      <c r="AB14" s="44">
        <v>-3</v>
      </c>
      <c r="AC14" s="44">
        <v>1</v>
      </c>
      <c r="AD14" s="44">
        <v>5</v>
      </c>
      <c r="AE14" s="44">
        <v>0.2</v>
      </c>
      <c r="AF14" s="44"/>
    </row>
    <row r="15" spans="1:32">
      <c r="A15" s="3"/>
      <c r="B15" s="3"/>
      <c r="C15" s="3"/>
      <c r="D15" s="3"/>
      <c r="E15" s="3"/>
      <c r="F15" s="3"/>
      <c r="G15" s="3"/>
      <c r="H15" s="3"/>
      <c r="I15" s="3"/>
      <c r="J15" s="3"/>
      <c r="K15" s="3"/>
      <c r="L15" s="3"/>
      <c r="M15" s="3"/>
      <c r="N15" s="3"/>
      <c r="O15" s="3"/>
      <c r="P15" s="3"/>
      <c r="Q15" s="3"/>
      <c r="R15" s="3"/>
      <c r="S15" s="3"/>
      <c r="T15" s="3"/>
      <c r="U15" s="3"/>
      <c r="V15" s="3"/>
      <c r="W15" s="3"/>
      <c r="X15" s="3"/>
      <c r="Y15" s="3"/>
      <c r="Z15" s="34"/>
      <c r="AA15" s="44">
        <v>10</v>
      </c>
      <c r="AB15" s="44">
        <v>-4</v>
      </c>
      <c r="AC15" s="44">
        <v>2</v>
      </c>
      <c r="AD15" s="44">
        <v>6</v>
      </c>
      <c r="AE15" s="44">
        <v>-0.1</v>
      </c>
      <c r="AF15" s="44"/>
    </row>
    <row r="16" spans="1:32" ht="18">
      <c r="A16" s="85" t="s">
        <v>39</v>
      </c>
      <c r="B16" s="70">
        <v>2</v>
      </c>
      <c r="C16" s="135">
        <f>MOD(B16,4)</f>
        <v>2</v>
      </c>
      <c r="D16" s="16" t="s">
        <v>97</v>
      </c>
      <c r="E16" s="84" t="s">
        <v>94</v>
      </c>
      <c r="F16" s="83">
        <f>R5</f>
        <v>-5</v>
      </c>
      <c r="G16" s="46" t="str">
        <f>IF($C$16=1,"eine doppelte Nullstelle,",IF($C$16=2,"eine doppelte Nullstelle im Zähler und im Nenner,",IF($C$16=3,"eine doppelte Nullstelle im Zähler und im Nenner,",IF($C$16=0,"eine hebbare Definitionslücke,","?"))))</f>
        <v>eine doppelte Nullstelle im Zähler und im Nenner,</v>
      </c>
      <c r="H16" s="46"/>
      <c r="I16" s="46"/>
      <c r="J16" s="46"/>
      <c r="K16" s="46"/>
      <c r="L16" s="46"/>
      <c r="M16" s="46"/>
      <c r="N16" s="46"/>
      <c r="O16" s="46"/>
      <c r="P16" s="46"/>
      <c r="Q16" s="46"/>
      <c r="R16" s="46"/>
      <c r="S16" s="46"/>
      <c r="T16" s="46"/>
      <c r="U16" s="32"/>
      <c r="V16" s="3"/>
      <c r="W16" s="3"/>
      <c r="X16" s="3"/>
      <c r="Y16" s="3"/>
      <c r="Z16" s="34"/>
      <c r="AA16" s="44">
        <v>11</v>
      </c>
      <c r="AB16" s="44">
        <v>-5</v>
      </c>
      <c r="AC16" s="44">
        <v>1</v>
      </c>
      <c r="AD16" s="44">
        <v>-2</v>
      </c>
      <c r="AE16" s="44">
        <v>-0.5</v>
      </c>
      <c r="AF16" s="44"/>
    </row>
    <row r="17" spans="1:32" ht="15">
      <c r="A17" s="3"/>
      <c r="B17" s="3"/>
      <c r="C17" s="135">
        <f>MOD(B16,35)</f>
        <v>2</v>
      </c>
      <c r="D17" s="3"/>
      <c r="E17" s="84" t="s">
        <v>94</v>
      </c>
      <c r="F17" s="83">
        <f>R6</f>
        <v>2</v>
      </c>
      <c r="G17" s="46" t="str">
        <f>IF($C$16=1,"einen Pol ohne Vorzeichenwechsel,",IF($C$16=2,"einen Pol mit Vorzeichenwechsel,",IF($C$16=3,"einen Pol mit Vorzeichenwechsel,",IF($C$16=0,"einen Pol ohne Vorzeichenwechsel,","?"))))</f>
        <v>einen Pol mit Vorzeichenwechsel,</v>
      </c>
      <c r="H17" s="46"/>
      <c r="I17" s="46"/>
      <c r="J17" s="46"/>
      <c r="K17" s="46"/>
      <c r="L17" s="46"/>
      <c r="M17" s="46"/>
      <c r="N17" s="46"/>
      <c r="O17" s="46"/>
      <c r="P17" s="46"/>
      <c r="Q17" s="46"/>
      <c r="R17" s="46"/>
      <c r="S17" s="46"/>
      <c r="T17" s="46"/>
      <c r="U17" s="32"/>
      <c r="V17" s="3"/>
      <c r="W17" s="3"/>
      <c r="X17" s="3"/>
      <c r="Y17" s="3"/>
      <c r="Z17" s="34"/>
      <c r="AA17" s="44">
        <v>12</v>
      </c>
      <c r="AB17" s="44">
        <v>-3</v>
      </c>
      <c r="AC17" s="44">
        <v>2</v>
      </c>
      <c r="AD17" s="44">
        <v>-4</v>
      </c>
      <c r="AE17" s="44">
        <v>0.4</v>
      </c>
      <c r="AF17" s="44"/>
    </row>
    <row r="18" spans="1:32" ht="15">
      <c r="A18" s="3"/>
      <c r="B18" s="3"/>
      <c r="C18" s="133"/>
      <c r="D18" s="3"/>
      <c r="E18" s="84" t="s">
        <v>94</v>
      </c>
      <c r="F18" s="83">
        <f>R7</f>
        <v>7</v>
      </c>
      <c r="G18" s="46" t="str">
        <f>IF($C$16=1,"eine hebbare Definitionslücke,",IF($C$16=2,"eine einfache Nullstelle,",IF($C$16=3,"eine einfache Nullstelle im Zähler,",IF($C$16=0,"eine Nullstelle im Zähler,","?"))))</f>
        <v>eine einfache Nullstelle,</v>
      </c>
      <c r="H18" s="46"/>
      <c r="I18" s="46"/>
      <c r="J18" s="46"/>
      <c r="K18" s="46"/>
      <c r="L18" s="46"/>
      <c r="M18" s="46"/>
      <c r="N18" s="46"/>
      <c r="O18" s="46"/>
      <c r="P18" s="46"/>
      <c r="Q18" s="46"/>
      <c r="R18" s="46"/>
      <c r="S18" s="46"/>
      <c r="T18" s="46"/>
      <c r="U18" s="32"/>
      <c r="V18" s="3"/>
      <c r="W18" s="3"/>
      <c r="X18" s="3"/>
      <c r="Y18" s="3"/>
      <c r="Z18" s="34"/>
      <c r="AA18" s="44">
        <v>13</v>
      </c>
      <c r="AB18" s="44">
        <v>-4</v>
      </c>
      <c r="AC18" s="44">
        <v>1</v>
      </c>
      <c r="AD18" s="44">
        <v>-5</v>
      </c>
      <c r="AE18" s="44">
        <v>-0.3</v>
      </c>
      <c r="AF18" s="44"/>
    </row>
    <row r="19" spans="1:32" ht="15">
      <c r="A19" s="3"/>
      <c r="B19" s="3"/>
      <c r="C19" s="133"/>
      <c r="D19" s="46"/>
      <c r="E19" s="46" t="str">
        <f>IF($C$16=1,"eine waagrechte Asymptote mit der Gleichung y=1",IF($C$16=2,"eine waagrechte Asymptote mit der Gleichung y=2",IF($C$16=3,"eine waagrechte Asymptote mit der Gleichung y=0",IF($C$16=0,"und eine schiefe Asymptote.","?"))))</f>
        <v>eine waagrechte Asymptote mit der Gleichung y=2</v>
      </c>
      <c r="F19" s="46"/>
      <c r="G19" s="46"/>
      <c r="H19" s="46"/>
      <c r="I19" s="46"/>
      <c r="J19" s="46"/>
      <c r="K19" s="46"/>
      <c r="L19" s="46"/>
      <c r="M19" s="46"/>
      <c r="N19" s="46"/>
      <c r="O19" s="46"/>
      <c r="P19" s="46"/>
      <c r="Q19" s="46"/>
      <c r="R19" s="46"/>
      <c r="S19" s="46"/>
      <c r="T19" s="46"/>
      <c r="U19" s="3"/>
      <c r="V19" s="3"/>
      <c r="W19" s="3"/>
      <c r="X19" s="3"/>
      <c r="Y19" s="3"/>
      <c r="Z19" s="34"/>
      <c r="AA19" s="44">
        <v>14</v>
      </c>
      <c r="AB19" s="44">
        <v>-5</v>
      </c>
      <c r="AC19" s="44">
        <v>2</v>
      </c>
      <c r="AD19" s="44">
        <v>4</v>
      </c>
      <c r="AE19" s="44">
        <v>0.2</v>
      </c>
      <c r="AF19" s="44"/>
    </row>
    <row r="20" spans="1:32" ht="15">
      <c r="A20" s="46"/>
      <c r="B20" s="46"/>
      <c r="C20" s="46"/>
      <c r="D20" s="46"/>
      <c r="E20" s="46"/>
      <c r="F20" s="46"/>
      <c r="G20" s="46"/>
      <c r="H20" s="46"/>
      <c r="I20" s="46"/>
      <c r="J20" s="46"/>
      <c r="K20" s="46"/>
      <c r="L20" s="46"/>
      <c r="M20" s="46"/>
      <c r="N20" s="46"/>
      <c r="O20" s="46"/>
      <c r="P20" s="46"/>
      <c r="Q20" s="46"/>
      <c r="R20" s="46"/>
      <c r="S20" s="46"/>
      <c r="T20" s="46"/>
      <c r="U20" s="3"/>
      <c r="V20" s="3"/>
      <c r="W20" s="3"/>
      <c r="X20" s="3"/>
      <c r="Y20" s="3"/>
      <c r="Z20" s="34"/>
      <c r="AA20" s="44">
        <v>15</v>
      </c>
      <c r="AB20" s="44">
        <v>-3</v>
      </c>
      <c r="AC20" s="44">
        <v>1</v>
      </c>
      <c r="AD20" s="44">
        <v>2</v>
      </c>
      <c r="AE20" s="44">
        <v>-0.1</v>
      </c>
      <c r="AF20" s="44"/>
    </row>
    <row r="21" spans="1:32" ht="15">
      <c r="A21" s="46"/>
      <c r="B21" s="46"/>
      <c r="C21" s="46"/>
      <c r="D21" s="46"/>
      <c r="E21" s="46"/>
      <c r="F21" s="46"/>
      <c r="G21" s="46"/>
      <c r="H21" s="46"/>
      <c r="I21" s="84"/>
      <c r="J21" s="46"/>
      <c r="K21" s="46"/>
      <c r="L21" s="46"/>
      <c r="M21" s="46"/>
      <c r="N21" s="46"/>
      <c r="O21" s="46"/>
      <c r="P21" s="46"/>
      <c r="Q21" s="46"/>
      <c r="R21" s="46"/>
      <c r="S21" s="46"/>
      <c r="T21" s="46"/>
      <c r="U21" s="3"/>
      <c r="V21" s="3"/>
      <c r="W21" s="3"/>
      <c r="X21" s="3"/>
      <c r="Y21" s="3"/>
      <c r="Z21" s="34"/>
      <c r="AA21" s="44">
        <v>16</v>
      </c>
      <c r="AB21" s="44">
        <v>-3</v>
      </c>
      <c r="AC21" s="44">
        <v>2</v>
      </c>
      <c r="AD21" s="44">
        <v>6</v>
      </c>
      <c r="AE21" s="44">
        <v>-0.5</v>
      </c>
      <c r="AF21" s="44"/>
    </row>
    <row r="22" spans="1:32" ht="15">
      <c r="A22" s="46"/>
      <c r="B22" s="46"/>
      <c r="C22" s="46"/>
      <c r="D22" s="46"/>
      <c r="E22" s="136"/>
      <c r="F22" s="136"/>
      <c r="G22" s="136"/>
      <c r="H22" s="136"/>
      <c r="I22" s="136"/>
      <c r="J22" s="136"/>
      <c r="K22" s="136"/>
      <c r="L22" s="136"/>
      <c r="M22" s="136"/>
      <c r="N22" s="136"/>
      <c r="O22" s="136"/>
      <c r="P22" s="136"/>
      <c r="Q22" s="136"/>
      <c r="R22" s="136"/>
      <c r="S22" s="136"/>
      <c r="T22" s="46"/>
      <c r="U22" s="3"/>
      <c r="V22" s="3"/>
      <c r="W22" s="3"/>
      <c r="X22" s="3"/>
      <c r="Y22" s="3"/>
      <c r="Z22" s="34"/>
      <c r="AA22" s="44">
        <v>17</v>
      </c>
      <c r="AB22" s="44">
        <v>-4</v>
      </c>
      <c r="AC22" s="44">
        <v>1</v>
      </c>
      <c r="AD22" s="44">
        <v>7</v>
      </c>
      <c r="AE22" s="44">
        <v>0.4</v>
      </c>
      <c r="AF22" s="44"/>
    </row>
    <row r="23" spans="1:32" ht="15">
      <c r="A23" s="46"/>
      <c r="B23" s="46"/>
      <c r="C23" s="46"/>
      <c r="D23" s="46"/>
      <c r="E23" s="136"/>
      <c r="F23" s="136"/>
      <c r="G23" s="136"/>
      <c r="H23" s="136"/>
      <c r="I23" s="136"/>
      <c r="J23" s="136"/>
      <c r="K23" s="136"/>
      <c r="L23" s="136"/>
      <c r="M23" s="136"/>
      <c r="N23" s="136"/>
      <c r="O23" s="136"/>
      <c r="P23" s="136"/>
      <c r="Q23" s="136"/>
      <c r="R23" s="136"/>
      <c r="S23" s="136"/>
      <c r="T23" s="46"/>
      <c r="U23" s="3"/>
      <c r="V23" s="3"/>
      <c r="W23" s="3"/>
      <c r="X23" s="3"/>
      <c r="Y23" s="3"/>
      <c r="Z23" s="34"/>
      <c r="AA23" s="44">
        <v>18</v>
      </c>
      <c r="AB23" s="44">
        <v>-5</v>
      </c>
      <c r="AC23" s="44">
        <v>2</v>
      </c>
      <c r="AD23" s="44">
        <v>3</v>
      </c>
      <c r="AE23" s="44">
        <v>-0.3</v>
      </c>
      <c r="AF23" s="44"/>
    </row>
    <row r="24" spans="1:32" ht="18">
      <c r="A24" s="3"/>
      <c r="B24" s="3"/>
      <c r="C24" s="3"/>
      <c r="D24" s="3"/>
      <c r="E24" s="137"/>
      <c r="F24" s="138">
        <f>IF(C16=2,R5,9999)</f>
        <v>-5</v>
      </c>
      <c r="G24" s="139"/>
      <c r="H24" s="137"/>
      <c r="I24" s="138">
        <f>IF(C16=2,R7,9999)</f>
        <v>7</v>
      </c>
      <c r="J24" s="137"/>
      <c r="K24" s="137"/>
      <c r="L24" s="137"/>
      <c r="M24" s="137"/>
      <c r="N24" s="137"/>
      <c r="O24" s="138">
        <f>IF(C16=1,R5,9999)</f>
        <v>9999</v>
      </c>
      <c r="P24" s="137"/>
      <c r="Q24" s="137"/>
      <c r="R24" s="138">
        <f>IF(C16=1,R7,9999)</f>
        <v>9999</v>
      </c>
      <c r="S24" s="140"/>
      <c r="T24" s="3"/>
      <c r="U24" s="3"/>
      <c r="V24" s="3"/>
      <c r="W24" s="3"/>
      <c r="X24" s="3"/>
      <c r="Y24" s="3"/>
      <c r="Z24" s="34"/>
      <c r="AA24" s="44">
        <v>19</v>
      </c>
      <c r="AB24" s="44">
        <v>-3</v>
      </c>
      <c r="AC24" s="44">
        <v>1</v>
      </c>
      <c r="AD24" s="44">
        <v>4</v>
      </c>
      <c r="AE24" s="44">
        <v>0.2</v>
      </c>
      <c r="AF24" s="44"/>
    </row>
    <row r="25" spans="1:32">
      <c r="A25" s="3"/>
      <c r="B25" s="3"/>
      <c r="C25" s="3"/>
      <c r="D25" s="3"/>
      <c r="E25" s="3"/>
      <c r="F25" s="33" t="str">
        <f>IF($H$1=852456,F24,"")</f>
        <v/>
      </c>
      <c r="G25" s="3"/>
      <c r="H25" s="3"/>
      <c r="I25" s="33" t="str">
        <f>IF($H$1=852456,I24,"")</f>
        <v/>
      </c>
      <c r="J25" s="3"/>
      <c r="K25" s="3"/>
      <c r="L25" s="3"/>
      <c r="M25" s="3"/>
      <c r="N25" s="3"/>
      <c r="O25" s="33" t="str">
        <f>IF($H$1=852456,O24,"")</f>
        <v/>
      </c>
      <c r="P25" s="3"/>
      <c r="Q25" s="3"/>
      <c r="R25" s="33" t="str">
        <f>IF($H$1=852456,R24,"")</f>
        <v/>
      </c>
      <c r="S25" s="3"/>
      <c r="T25" s="3"/>
      <c r="U25" s="3"/>
      <c r="V25" s="3"/>
      <c r="W25" s="3"/>
      <c r="X25" s="3"/>
      <c r="Y25" s="3"/>
      <c r="Z25" s="34"/>
      <c r="AA25" s="44">
        <v>20</v>
      </c>
      <c r="AB25" s="44">
        <v>-4</v>
      </c>
      <c r="AC25" s="44">
        <v>2</v>
      </c>
      <c r="AD25" s="44">
        <v>-3</v>
      </c>
      <c r="AE25" s="44">
        <v>-0.1</v>
      </c>
      <c r="AF25" s="44"/>
    </row>
    <row r="26" spans="1:32" ht="21">
      <c r="A26" s="3"/>
      <c r="B26" s="3"/>
      <c r="C26" s="3"/>
      <c r="D26" s="3"/>
      <c r="E26" s="81" t="s">
        <v>91</v>
      </c>
      <c r="F26" s="15"/>
      <c r="G26" s="81" t="s">
        <v>95</v>
      </c>
      <c r="H26" s="5" t="s">
        <v>91</v>
      </c>
      <c r="I26" s="15"/>
      <c r="J26" s="81" t="s">
        <v>9</v>
      </c>
      <c r="K26" s="3"/>
      <c r="L26" s="3"/>
      <c r="M26" s="3"/>
      <c r="N26" s="81" t="s">
        <v>91</v>
      </c>
      <c r="O26" s="15"/>
      <c r="P26" s="81" t="s">
        <v>92</v>
      </c>
      <c r="Q26" s="81" t="s">
        <v>91</v>
      </c>
      <c r="R26" s="15"/>
      <c r="S26" s="81" t="s">
        <v>9</v>
      </c>
      <c r="T26" s="3"/>
      <c r="U26" s="3"/>
      <c r="V26" s="3"/>
      <c r="W26" s="3"/>
      <c r="X26" s="3"/>
      <c r="Y26" s="3"/>
      <c r="Z26" s="34"/>
      <c r="AA26" s="44">
        <v>21</v>
      </c>
      <c r="AB26" s="44">
        <v>-5</v>
      </c>
      <c r="AC26" s="44">
        <v>1</v>
      </c>
      <c r="AD26" s="44">
        <v>-2</v>
      </c>
      <c r="AE26" s="44">
        <v>-0.5</v>
      </c>
      <c r="AF26" s="44"/>
    </row>
    <row r="27" spans="1:32" ht="18">
      <c r="A27" s="3"/>
      <c r="B27" s="3"/>
      <c r="C27" s="3"/>
      <c r="D27" s="4" t="s">
        <v>13</v>
      </c>
      <c r="E27" s="3"/>
      <c r="F27" s="3"/>
      <c r="G27" s="3"/>
      <c r="H27" s="3"/>
      <c r="I27" s="3"/>
      <c r="J27" s="3"/>
      <c r="K27" s="3"/>
      <c r="L27" s="3"/>
      <c r="M27" s="4" t="s">
        <v>13</v>
      </c>
      <c r="N27" s="3"/>
      <c r="O27" s="3"/>
      <c r="P27" s="3"/>
      <c r="Q27" s="3"/>
      <c r="R27" s="3"/>
      <c r="S27" s="3"/>
      <c r="T27" s="3"/>
      <c r="U27" s="3"/>
      <c r="V27" s="3"/>
      <c r="W27" s="3"/>
      <c r="X27" s="3"/>
      <c r="Y27" s="3"/>
      <c r="Z27" s="34"/>
      <c r="AA27" s="44">
        <v>22</v>
      </c>
      <c r="AB27" s="44">
        <v>-3</v>
      </c>
      <c r="AC27" s="44">
        <v>2</v>
      </c>
      <c r="AD27" s="44">
        <v>4</v>
      </c>
      <c r="AE27" s="44">
        <v>0.4</v>
      </c>
      <c r="AF27" s="44"/>
    </row>
    <row r="28" spans="1:32" ht="21">
      <c r="A28" s="3"/>
      <c r="B28" s="3"/>
      <c r="C28" s="3"/>
      <c r="D28" s="3"/>
      <c r="E28" s="81" t="s">
        <v>91</v>
      </c>
      <c r="F28" s="15"/>
      <c r="G28" s="81" t="s">
        <v>9</v>
      </c>
      <c r="H28" s="81" t="s">
        <v>91</v>
      </c>
      <c r="I28" s="15"/>
      <c r="J28" s="81" t="s">
        <v>92</v>
      </c>
      <c r="K28" s="3"/>
      <c r="L28" s="3"/>
      <c r="M28" s="3"/>
      <c r="N28" s="81" t="s">
        <v>91</v>
      </c>
      <c r="O28" s="15"/>
      <c r="P28" s="81" t="s">
        <v>9</v>
      </c>
      <c r="Q28" s="81" t="s">
        <v>91</v>
      </c>
      <c r="R28" s="15"/>
      <c r="S28" s="81" t="s">
        <v>92</v>
      </c>
      <c r="T28" s="3"/>
      <c r="U28" s="3"/>
      <c r="V28" s="3"/>
      <c r="W28" s="3"/>
      <c r="X28" s="3"/>
      <c r="Y28" s="3"/>
      <c r="Z28" s="34"/>
      <c r="AA28" s="44">
        <v>23</v>
      </c>
      <c r="AB28" s="44">
        <v>-4</v>
      </c>
      <c r="AC28" s="44">
        <v>1</v>
      </c>
      <c r="AD28" s="44">
        <v>5</v>
      </c>
      <c r="AE28" s="44">
        <v>-0.3</v>
      </c>
      <c r="AF28" s="44"/>
    </row>
    <row r="29" spans="1:32">
      <c r="A29" s="3"/>
      <c r="B29" s="3"/>
      <c r="C29" s="3"/>
      <c r="D29" s="3"/>
      <c r="E29" s="3"/>
      <c r="F29" s="33" t="str">
        <f>IF($H$1=852456,F30,"")</f>
        <v/>
      </c>
      <c r="G29" s="3"/>
      <c r="H29" s="3"/>
      <c r="I29" s="33" t="str">
        <f>IF($H$1=852456,I30,"")</f>
        <v/>
      </c>
      <c r="J29" s="3"/>
      <c r="K29" s="3"/>
      <c r="L29" s="3"/>
      <c r="M29" s="3"/>
      <c r="N29" s="3"/>
      <c r="O29" s="33" t="str">
        <f>IF($H$1=852456,O30,"")</f>
        <v/>
      </c>
      <c r="P29" s="3"/>
      <c r="Q29" s="3"/>
      <c r="R29" s="33" t="str">
        <f>IF($H$1=852456,R30,"")</f>
        <v/>
      </c>
      <c r="S29" s="3"/>
      <c r="T29" s="3"/>
      <c r="U29" s="3"/>
      <c r="V29" s="3"/>
      <c r="W29" s="3"/>
      <c r="X29" s="3"/>
      <c r="Y29" s="3"/>
      <c r="Z29" s="34"/>
      <c r="AA29" s="44">
        <v>24</v>
      </c>
      <c r="AB29" s="44">
        <v>-5</v>
      </c>
      <c r="AC29" s="44">
        <v>2</v>
      </c>
      <c r="AD29" s="44">
        <v>3</v>
      </c>
      <c r="AE29" s="44">
        <v>0.2</v>
      </c>
      <c r="AF29" s="44"/>
    </row>
    <row r="30" spans="1:32">
      <c r="A30" s="3"/>
      <c r="B30" s="3"/>
      <c r="C30" s="3"/>
      <c r="D30" s="3"/>
      <c r="E30" s="133"/>
      <c r="F30" s="138">
        <f>IF($C$16=2,R6,9999)</f>
        <v>2</v>
      </c>
      <c r="G30" s="137"/>
      <c r="H30" s="137"/>
      <c r="I30" s="138">
        <f>IF($C$16=2,R5,9999)</f>
        <v>-5</v>
      </c>
      <c r="J30" s="137"/>
      <c r="K30" s="137"/>
      <c r="L30" s="137"/>
      <c r="M30" s="137"/>
      <c r="N30" s="137"/>
      <c r="O30" s="138">
        <f>IF($C$16=1,R7,9999)</f>
        <v>9999</v>
      </c>
      <c r="P30" s="137"/>
      <c r="Q30" s="137"/>
      <c r="R30" s="138">
        <f>IF($C$16=1,R6,9999)</f>
        <v>9999</v>
      </c>
      <c r="S30" s="137"/>
      <c r="T30" s="3"/>
      <c r="U30" s="3"/>
      <c r="V30" s="3"/>
      <c r="W30" s="3"/>
      <c r="X30" s="3"/>
      <c r="Y30" s="3"/>
      <c r="Z30" s="34"/>
      <c r="AA30" s="44">
        <v>25</v>
      </c>
      <c r="AB30" s="44">
        <v>-3</v>
      </c>
      <c r="AC30" s="44">
        <v>1</v>
      </c>
      <c r="AD30" s="44">
        <v>7</v>
      </c>
      <c r="AE30" s="44">
        <v>-0.1</v>
      </c>
      <c r="AF30" s="44"/>
    </row>
    <row r="31" spans="1:32">
      <c r="A31" s="3"/>
      <c r="B31" s="3"/>
      <c r="C31" s="3"/>
      <c r="D31" s="3"/>
      <c r="E31" s="133"/>
      <c r="F31" s="138">
        <f>IF(C16=3,R5,9999)</f>
        <v>9999</v>
      </c>
      <c r="G31" s="137"/>
      <c r="H31" s="137"/>
      <c r="I31" s="138">
        <f>IF(C16=3,R7,9999)</f>
        <v>9999</v>
      </c>
      <c r="J31" s="137"/>
      <c r="K31" s="137"/>
      <c r="L31" s="137"/>
      <c r="M31" s="137"/>
      <c r="N31" s="137"/>
      <c r="O31" s="138">
        <f>IF(C16=0,R5,9999)</f>
        <v>9999</v>
      </c>
      <c r="P31" s="137"/>
      <c r="Q31" s="137"/>
      <c r="R31" s="138">
        <f>IF(C16=0,R7,9999)</f>
        <v>9999</v>
      </c>
      <c r="S31" s="137"/>
      <c r="T31" s="3"/>
      <c r="U31" s="3"/>
      <c r="V31" s="3"/>
      <c r="W31" s="3"/>
      <c r="X31" s="3"/>
      <c r="Y31" s="3"/>
      <c r="Z31" s="34"/>
      <c r="AA31" s="44">
        <v>26</v>
      </c>
      <c r="AB31" s="44">
        <v>-4</v>
      </c>
      <c r="AC31" s="44">
        <v>2</v>
      </c>
      <c r="AD31" s="44">
        <v>3</v>
      </c>
      <c r="AE31" s="44">
        <v>-0.5</v>
      </c>
      <c r="AF31" s="44"/>
    </row>
    <row r="32" spans="1:32">
      <c r="A32" s="3"/>
      <c r="B32" s="3"/>
      <c r="C32" s="3"/>
      <c r="D32" s="3"/>
      <c r="E32" s="3"/>
      <c r="F32" s="33" t="str">
        <f>IF($H$1=852456,F31,"")</f>
        <v/>
      </c>
      <c r="G32" s="3"/>
      <c r="H32" s="3"/>
      <c r="I32" s="33" t="str">
        <f>IF($H$1=852456,I31,"")</f>
        <v/>
      </c>
      <c r="J32" s="3"/>
      <c r="K32" s="3"/>
      <c r="L32" s="3"/>
      <c r="M32" s="3"/>
      <c r="N32" s="3"/>
      <c r="O32" s="33" t="str">
        <f>IF($H$1=852456,O31,"")</f>
        <v/>
      </c>
      <c r="P32" s="3"/>
      <c r="Q32" s="3"/>
      <c r="R32" s="33" t="str">
        <f>IF($H$1=852456,R31,"")</f>
        <v/>
      </c>
      <c r="S32" s="3"/>
      <c r="T32" s="3"/>
      <c r="U32" s="3"/>
      <c r="V32" s="3"/>
      <c r="W32" s="3"/>
      <c r="X32" s="3"/>
      <c r="Y32" s="3"/>
      <c r="Z32" s="34"/>
      <c r="AA32" s="44">
        <v>27</v>
      </c>
      <c r="AB32" s="44">
        <v>-5</v>
      </c>
      <c r="AC32" s="44">
        <v>1</v>
      </c>
      <c r="AD32" s="44">
        <v>4</v>
      </c>
      <c r="AE32" s="44">
        <v>0.4</v>
      </c>
      <c r="AF32" s="44"/>
    </row>
    <row r="33" spans="1:32" ht="21">
      <c r="A33" s="3"/>
      <c r="B33" s="3"/>
      <c r="C33" s="3"/>
      <c r="D33" s="3"/>
      <c r="E33" s="81" t="s">
        <v>91</v>
      </c>
      <c r="F33" s="15"/>
      <c r="G33" s="81" t="s">
        <v>92</v>
      </c>
      <c r="H33" s="81" t="s">
        <v>91</v>
      </c>
      <c r="I33" s="15"/>
      <c r="J33" s="81" t="s">
        <v>9</v>
      </c>
      <c r="K33" s="3"/>
      <c r="L33" s="3"/>
      <c r="M33" s="3"/>
      <c r="N33" s="81" t="s">
        <v>91</v>
      </c>
      <c r="O33" s="15"/>
      <c r="P33" s="81" t="s">
        <v>9</v>
      </c>
      <c r="Q33" s="81" t="s">
        <v>91</v>
      </c>
      <c r="R33" s="15"/>
      <c r="S33" s="81" t="s">
        <v>96</v>
      </c>
      <c r="T33" s="3"/>
      <c r="U33" s="3"/>
      <c r="V33" s="3"/>
      <c r="W33" s="3"/>
      <c r="X33" s="3"/>
      <c r="Y33" s="3"/>
      <c r="Z33" s="34"/>
      <c r="AA33" s="44">
        <v>28</v>
      </c>
      <c r="AB33" s="44">
        <v>-3</v>
      </c>
      <c r="AC33" s="44">
        <v>2</v>
      </c>
      <c r="AD33" s="44">
        <v>5</v>
      </c>
      <c r="AE33" s="44">
        <v>-0.3</v>
      </c>
      <c r="AF33" s="44"/>
    </row>
    <row r="34" spans="1:32" ht="18">
      <c r="A34" s="3"/>
      <c r="B34" s="3"/>
      <c r="C34" s="3"/>
      <c r="D34" s="4" t="s">
        <v>13</v>
      </c>
      <c r="E34" s="3"/>
      <c r="F34" s="3"/>
      <c r="G34" s="3"/>
      <c r="H34" s="3"/>
      <c r="I34" s="3"/>
      <c r="J34" s="3"/>
      <c r="K34" s="3"/>
      <c r="L34" s="3"/>
      <c r="M34" s="4" t="s">
        <v>13</v>
      </c>
      <c r="N34" s="3"/>
      <c r="O34" s="3"/>
      <c r="P34" s="3"/>
      <c r="Q34" s="3"/>
      <c r="R34" s="3"/>
      <c r="S34" s="3"/>
      <c r="T34" s="3"/>
      <c r="U34" s="3"/>
      <c r="V34" s="3"/>
      <c r="W34" s="3"/>
      <c r="X34" s="3"/>
      <c r="Y34" s="3"/>
      <c r="Z34" s="34"/>
      <c r="AA34" s="44">
        <v>29</v>
      </c>
      <c r="AB34" s="44">
        <v>-4</v>
      </c>
      <c r="AC34" s="44">
        <v>1</v>
      </c>
      <c r="AD34" s="44">
        <v>8</v>
      </c>
      <c r="AE34" s="44">
        <v>0.2</v>
      </c>
      <c r="AF34" s="44"/>
    </row>
    <row r="35" spans="1:32" ht="21">
      <c r="A35" s="3"/>
      <c r="B35" s="3"/>
      <c r="C35" s="3"/>
      <c r="D35" s="3"/>
      <c r="E35" s="81" t="s">
        <v>91</v>
      </c>
      <c r="F35" s="15"/>
      <c r="G35" s="81" t="s">
        <v>92</v>
      </c>
      <c r="H35" s="81" t="s">
        <v>91</v>
      </c>
      <c r="I35" s="15"/>
      <c r="J35" s="81" t="s">
        <v>96</v>
      </c>
      <c r="K35" s="3"/>
      <c r="L35" s="3"/>
      <c r="M35" s="3"/>
      <c r="N35" s="81" t="s">
        <v>91</v>
      </c>
      <c r="O35" s="15"/>
      <c r="P35" s="81" t="s">
        <v>92</v>
      </c>
      <c r="Q35" s="81" t="s">
        <v>91</v>
      </c>
      <c r="R35" s="15"/>
      <c r="S35" s="81" t="s">
        <v>9</v>
      </c>
      <c r="T35" s="3"/>
      <c r="U35" s="3"/>
      <c r="V35" s="3"/>
      <c r="W35" s="3"/>
      <c r="X35" s="3"/>
      <c r="Y35" s="3"/>
      <c r="Z35" s="34"/>
      <c r="AA35" s="44">
        <v>30</v>
      </c>
      <c r="AB35" s="44">
        <v>-5</v>
      </c>
      <c r="AC35" s="44">
        <v>2</v>
      </c>
      <c r="AD35" s="44">
        <v>6</v>
      </c>
      <c r="AE35" s="44">
        <v>-0.1</v>
      </c>
      <c r="AF35" s="44"/>
    </row>
    <row r="36" spans="1:32">
      <c r="A36" s="3"/>
      <c r="B36" s="3"/>
      <c r="C36" s="3"/>
      <c r="D36" s="3"/>
      <c r="E36" s="3"/>
      <c r="F36" s="33" t="str">
        <f>IF($H$1=852456,F37,"")</f>
        <v/>
      </c>
      <c r="G36" s="3"/>
      <c r="H36" s="3"/>
      <c r="I36" s="33" t="str">
        <f>IF($H$1=852456,I37,"")</f>
        <v/>
      </c>
      <c r="J36" s="3"/>
      <c r="K36" s="3"/>
      <c r="L36" s="3"/>
      <c r="M36" s="3"/>
      <c r="N36" s="3"/>
      <c r="O36" s="33" t="str">
        <f>IF($H$1=852456,O37,"")</f>
        <v/>
      </c>
      <c r="P36" s="3"/>
      <c r="Q36" s="3"/>
      <c r="R36" s="33" t="str">
        <f>IF($H$1=852456,R37,"")</f>
        <v/>
      </c>
      <c r="S36" s="3"/>
      <c r="T36" s="3"/>
      <c r="U36" s="3"/>
      <c r="V36" s="3"/>
      <c r="W36" s="3"/>
      <c r="X36" s="3"/>
      <c r="Y36" s="3"/>
      <c r="Z36" s="34"/>
      <c r="AA36" s="44">
        <v>31</v>
      </c>
      <c r="AB36" s="44">
        <v>-3</v>
      </c>
      <c r="AC36" s="44">
        <v>1</v>
      </c>
      <c r="AD36" s="44">
        <v>-2</v>
      </c>
      <c r="AE36" s="44">
        <v>-0.5</v>
      </c>
      <c r="AF36" s="44"/>
    </row>
    <row r="37" spans="1:32">
      <c r="A37" s="3"/>
      <c r="B37" s="3"/>
      <c r="C37" s="3"/>
      <c r="D37" s="3"/>
      <c r="E37" s="133"/>
      <c r="F37" s="138">
        <f>IF($C$16=3,R5,9999)</f>
        <v>9999</v>
      </c>
      <c r="G37" s="137"/>
      <c r="H37" s="137"/>
      <c r="I37" s="138">
        <f>IF($C$16=3,R6,9999)</f>
        <v>9999</v>
      </c>
      <c r="J37" s="137"/>
      <c r="K37" s="137"/>
      <c r="L37" s="137"/>
      <c r="M37" s="137"/>
      <c r="N37" s="137"/>
      <c r="O37" s="138">
        <f>IF($C$16=0,R6,9999)</f>
        <v>9999</v>
      </c>
      <c r="P37" s="137"/>
      <c r="Q37" s="137"/>
      <c r="R37" s="138">
        <f>IF($C$16=0,R5,9999)</f>
        <v>9999</v>
      </c>
      <c r="S37" s="133"/>
      <c r="T37" s="3"/>
      <c r="U37" s="3"/>
      <c r="V37" s="3"/>
      <c r="W37" s="3"/>
      <c r="X37" s="3"/>
      <c r="Y37" s="3"/>
      <c r="Z37" s="34"/>
      <c r="AA37" s="44">
        <v>32</v>
      </c>
      <c r="AB37" s="44">
        <v>-4</v>
      </c>
      <c r="AC37" s="44">
        <v>2</v>
      </c>
      <c r="AD37" s="44">
        <v>6</v>
      </c>
      <c r="AE37" s="44">
        <v>0.4</v>
      </c>
      <c r="AF37" s="44"/>
    </row>
    <row r="38" spans="1:32">
      <c r="A38" s="3"/>
      <c r="B38" s="3"/>
      <c r="C38" s="3"/>
      <c r="D38" s="3"/>
      <c r="E38" s="3"/>
      <c r="F38" s="137"/>
      <c r="G38" s="137"/>
      <c r="H38" s="137"/>
      <c r="I38" s="137"/>
      <c r="J38" s="137"/>
      <c r="K38" s="137"/>
      <c r="L38" s="137"/>
      <c r="M38" s="137"/>
      <c r="N38" s="137"/>
      <c r="O38" s="137"/>
      <c r="P38" s="137"/>
      <c r="Q38" s="137"/>
      <c r="R38" s="137"/>
      <c r="S38" s="3"/>
      <c r="T38" s="3"/>
      <c r="U38" s="3"/>
      <c r="V38" s="3"/>
      <c r="W38" s="3"/>
      <c r="X38" s="3"/>
      <c r="Y38" s="3"/>
      <c r="Z38" s="34"/>
      <c r="AA38" s="44">
        <v>33</v>
      </c>
      <c r="AB38" s="44">
        <v>-5</v>
      </c>
      <c r="AC38" s="44">
        <v>1</v>
      </c>
      <c r="AD38" s="44">
        <v>3</v>
      </c>
      <c r="AE38" s="44">
        <v>-0.3</v>
      </c>
      <c r="AF38" s="44"/>
    </row>
    <row r="39" spans="1:32">
      <c r="A39" s="3"/>
      <c r="B39" s="3"/>
      <c r="C39" s="134" t="s">
        <v>176</v>
      </c>
      <c r="D39" s="134"/>
      <c r="E39" s="134"/>
      <c r="F39" s="134"/>
      <c r="G39" s="3"/>
      <c r="H39" s="3"/>
      <c r="I39" s="3"/>
      <c r="J39" s="3"/>
      <c r="K39" s="3"/>
      <c r="L39" s="3"/>
      <c r="M39" s="3"/>
      <c r="N39" s="3"/>
      <c r="O39" s="3"/>
      <c r="P39" s="3"/>
      <c r="Q39" s="3"/>
      <c r="R39" s="3"/>
      <c r="S39" s="3"/>
      <c r="T39" s="3"/>
      <c r="U39" s="3"/>
      <c r="V39" s="3"/>
      <c r="W39" s="3"/>
      <c r="X39" s="3"/>
      <c r="Y39" s="3"/>
      <c r="Z39" s="34"/>
      <c r="AA39" s="44">
        <v>34</v>
      </c>
      <c r="AB39" s="44">
        <v>-3</v>
      </c>
      <c r="AC39" s="44">
        <v>2</v>
      </c>
      <c r="AD39" s="44">
        <v>5</v>
      </c>
      <c r="AE39" s="44">
        <v>0.2</v>
      </c>
      <c r="AF39" s="44"/>
    </row>
    <row r="40" spans="1:32">
      <c r="A40" s="3"/>
      <c r="B40" s="3"/>
      <c r="C40" s="3"/>
      <c r="D40" s="3"/>
      <c r="E40" s="3"/>
      <c r="F40" s="3"/>
      <c r="G40" s="3"/>
      <c r="H40" s="3"/>
      <c r="I40" s="3"/>
      <c r="J40" s="3"/>
      <c r="K40" s="3"/>
      <c r="L40" s="3"/>
      <c r="M40" s="3"/>
      <c r="N40" s="3"/>
      <c r="O40" s="3"/>
      <c r="P40" s="3"/>
      <c r="Q40" s="3"/>
      <c r="R40" s="3"/>
      <c r="S40" s="3"/>
      <c r="T40" s="3"/>
      <c r="U40" s="3"/>
      <c r="V40" s="3"/>
      <c r="W40" s="3"/>
      <c r="X40" s="3"/>
      <c r="Y40" s="3"/>
      <c r="Z40" s="34"/>
      <c r="AA40" s="44">
        <v>35</v>
      </c>
      <c r="AB40" s="44">
        <v>-4</v>
      </c>
      <c r="AC40" s="44">
        <v>1</v>
      </c>
      <c r="AD40" s="44">
        <v>7</v>
      </c>
      <c r="AE40" s="44">
        <v>-0.1</v>
      </c>
      <c r="AF40" s="44"/>
    </row>
    <row r="41" spans="1:32">
      <c r="A41" s="3"/>
      <c r="B41" s="3"/>
      <c r="C41" s="3"/>
      <c r="D41" s="3"/>
      <c r="E41" s="3"/>
      <c r="F41" s="3"/>
      <c r="G41" s="3"/>
      <c r="H41" s="3"/>
      <c r="I41" s="3"/>
      <c r="J41" s="3"/>
      <c r="K41" s="3"/>
      <c r="L41" s="3"/>
      <c r="M41" s="3"/>
      <c r="N41" s="3"/>
      <c r="O41" s="3"/>
      <c r="P41" s="3"/>
      <c r="Q41" s="3"/>
      <c r="R41" s="3"/>
      <c r="S41" s="3"/>
      <c r="T41" s="3"/>
      <c r="U41" s="3"/>
      <c r="V41" s="3"/>
      <c r="W41" s="3"/>
      <c r="X41" s="3"/>
      <c r="Y41" s="3"/>
      <c r="Z41" s="34"/>
      <c r="AA41" s="44">
        <v>36</v>
      </c>
      <c r="AB41" s="44">
        <v>-5</v>
      </c>
      <c r="AC41" s="44">
        <v>2</v>
      </c>
      <c r="AD41" s="44">
        <v>6</v>
      </c>
      <c r="AE41" s="44">
        <v>-0.5</v>
      </c>
      <c r="AF41" s="44"/>
    </row>
    <row r="42" spans="1:32">
      <c r="A42" s="3"/>
      <c r="B42" s="3"/>
      <c r="C42" s="3"/>
      <c r="D42" s="3"/>
      <c r="E42" s="3"/>
      <c r="F42" s="3"/>
      <c r="G42" s="3"/>
      <c r="H42" s="3"/>
      <c r="I42" s="3"/>
      <c r="J42" s="3"/>
      <c r="K42" s="3"/>
      <c r="L42" s="3"/>
      <c r="M42" s="3"/>
      <c r="N42" s="3"/>
      <c r="O42" s="3"/>
      <c r="P42" s="3"/>
      <c r="Q42" s="3"/>
      <c r="R42" s="3"/>
      <c r="S42" s="3"/>
      <c r="T42" s="3"/>
      <c r="U42" s="3"/>
      <c r="V42" s="3"/>
      <c r="W42" s="3"/>
      <c r="X42" s="3"/>
      <c r="Y42" s="3"/>
      <c r="Z42" s="34"/>
      <c r="AA42" s="44"/>
      <c r="AB42" s="44"/>
      <c r="AC42" s="44"/>
      <c r="AD42" s="44"/>
      <c r="AE42" s="44"/>
      <c r="AF42" s="44"/>
    </row>
    <row r="43" spans="1:32">
      <c r="A43" s="3"/>
      <c r="B43" s="3"/>
      <c r="C43" s="3"/>
      <c r="D43" s="3"/>
      <c r="E43" s="3"/>
      <c r="F43" s="3"/>
      <c r="G43" s="3"/>
      <c r="H43" s="3"/>
      <c r="I43" s="3"/>
      <c r="J43" s="3"/>
      <c r="K43" s="3"/>
      <c r="L43" s="3"/>
      <c r="M43" s="3"/>
      <c r="N43" s="3"/>
      <c r="O43" s="3"/>
      <c r="P43" s="3"/>
      <c r="Q43" s="3"/>
      <c r="R43" s="3"/>
      <c r="S43" s="3"/>
      <c r="T43" s="3"/>
      <c r="U43" s="3"/>
      <c r="V43" s="3"/>
      <c r="W43" s="3"/>
      <c r="X43" s="3"/>
      <c r="Y43" s="3"/>
      <c r="Z43" s="34"/>
      <c r="AA43" s="34"/>
      <c r="AB43" s="34"/>
      <c r="AC43" s="34"/>
      <c r="AD43" s="34"/>
      <c r="AE43" s="34"/>
      <c r="AF43" s="34"/>
    </row>
    <row r="44" spans="1:32">
      <c r="A44" s="3"/>
      <c r="B44" s="3"/>
      <c r="C44" s="3"/>
      <c r="D44" s="3"/>
      <c r="E44" s="3"/>
      <c r="F44" s="3"/>
      <c r="G44" s="3"/>
      <c r="H44" s="3"/>
      <c r="I44" s="3"/>
      <c r="J44" s="3"/>
      <c r="K44" s="3"/>
      <c r="L44" s="3"/>
      <c r="M44" s="3"/>
      <c r="N44" s="3"/>
      <c r="O44" s="3"/>
      <c r="P44" s="3"/>
      <c r="Q44" s="3"/>
      <c r="R44" s="3"/>
      <c r="S44" s="3"/>
      <c r="T44" s="3"/>
      <c r="U44" s="3"/>
      <c r="V44" s="3"/>
      <c r="W44" s="3"/>
      <c r="X44" s="3"/>
      <c r="Y44" s="3"/>
      <c r="Z44" s="34"/>
      <c r="AA44" s="34"/>
      <c r="AB44" s="34"/>
      <c r="AC44" s="34"/>
      <c r="AD44" s="34"/>
      <c r="AE44" s="34"/>
      <c r="AF44" s="34"/>
    </row>
    <row r="45" spans="1:32">
      <c r="A45" s="3"/>
      <c r="B45" s="3"/>
      <c r="C45" s="3"/>
      <c r="D45" s="3"/>
      <c r="E45" s="3"/>
      <c r="F45" s="3"/>
      <c r="G45" s="3"/>
      <c r="H45" s="3"/>
      <c r="I45" s="3"/>
      <c r="J45" s="3"/>
      <c r="K45" s="3"/>
      <c r="L45" s="3"/>
      <c r="M45" s="3"/>
      <c r="N45" s="3"/>
      <c r="O45" s="3"/>
      <c r="P45" s="3"/>
      <c r="Q45" s="3"/>
      <c r="R45" s="3"/>
      <c r="S45" s="3"/>
      <c r="T45" s="3"/>
      <c r="U45" s="3"/>
      <c r="V45" s="3"/>
      <c r="W45" s="3"/>
      <c r="X45" s="3"/>
      <c r="Y45" s="3"/>
      <c r="Z45" s="34"/>
      <c r="AA45" s="34"/>
      <c r="AB45" s="34"/>
      <c r="AC45" s="34"/>
      <c r="AD45" s="34"/>
      <c r="AE45" s="34"/>
      <c r="AF45" s="34"/>
    </row>
    <row r="46" spans="1:32">
      <c r="A46" s="3"/>
      <c r="B46" s="3"/>
      <c r="C46" s="3"/>
      <c r="D46" s="3"/>
      <c r="E46" s="3"/>
      <c r="F46" s="3"/>
      <c r="G46" s="3"/>
      <c r="H46" s="3"/>
      <c r="I46" s="3"/>
      <c r="J46" s="3"/>
      <c r="K46" s="3"/>
      <c r="L46" s="3"/>
      <c r="M46" s="3"/>
      <c r="N46" s="3"/>
      <c r="O46" s="3"/>
      <c r="P46" s="3"/>
      <c r="Q46" s="3"/>
      <c r="R46" s="3"/>
      <c r="S46" s="3"/>
      <c r="T46" s="3"/>
      <c r="U46" s="3"/>
      <c r="V46" s="3"/>
      <c r="W46" s="3"/>
      <c r="X46" s="3"/>
      <c r="Y46" s="3"/>
      <c r="Z46" s="34"/>
      <c r="AA46" s="34"/>
      <c r="AB46" s="34"/>
      <c r="AC46" s="34"/>
      <c r="AD46" s="34"/>
      <c r="AE46" s="34"/>
      <c r="AF46" s="34"/>
    </row>
    <row r="47" spans="1:32">
      <c r="A47" s="3"/>
      <c r="B47" s="3"/>
      <c r="C47" s="3"/>
      <c r="D47" s="3"/>
      <c r="E47" s="3"/>
      <c r="F47" s="3"/>
      <c r="G47" s="3"/>
      <c r="H47" s="3"/>
      <c r="I47" s="3"/>
      <c r="J47" s="3"/>
      <c r="K47" s="3"/>
      <c r="L47" s="3"/>
      <c r="M47" s="3"/>
      <c r="N47" s="3"/>
      <c r="O47" s="3"/>
      <c r="P47" s="3"/>
      <c r="Q47" s="3"/>
      <c r="R47" s="3"/>
      <c r="S47" s="3"/>
      <c r="T47" s="3"/>
      <c r="U47" s="3"/>
      <c r="V47" s="3"/>
      <c r="W47" s="3"/>
      <c r="X47" s="3"/>
      <c r="Y47" s="3"/>
      <c r="Z47" s="34"/>
      <c r="AA47" s="34"/>
      <c r="AB47" s="34"/>
      <c r="AC47" s="34"/>
      <c r="AD47" s="34"/>
      <c r="AE47" s="34"/>
      <c r="AF47" s="34"/>
    </row>
    <row r="48" spans="1:32">
      <c r="A48" s="3"/>
      <c r="B48" s="3"/>
      <c r="C48" s="3"/>
      <c r="D48" s="3"/>
      <c r="E48" s="3"/>
      <c r="F48" s="3"/>
      <c r="G48" s="3"/>
      <c r="H48" s="3"/>
      <c r="I48" s="3"/>
      <c r="J48" s="3"/>
      <c r="K48" s="3"/>
      <c r="L48" s="3"/>
      <c r="M48" s="3"/>
      <c r="N48" s="3"/>
      <c r="O48" s="3"/>
      <c r="P48" s="3"/>
      <c r="Q48" s="3"/>
      <c r="R48" s="3"/>
      <c r="S48" s="3"/>
      <c r="T48" s="3"/>
      <c r="U48" s="3"/>
      <c r="V48" s="3"/>
      <c r="W48" s="3"/>
      <c r="X48" s="3"/>
      <c r="Y48" s="3"/>
      <c r="Z48" s="34"/>
      <c r="AA48" s="34"/>
      <c r="AB48" s="34"/>
      <c r="AC48" s="34"/>
      <c r="AD48" s="34"/>
      <c r="AE48" s="34"/>
      <c r="AF48" s="34"/>
    </row>
    <row r="49" spans="1:32">
      <c r="A49" s="3"/>
      <c r="B49" s="3"/>
      <c r="C49" s="3"/>
      <c r="D49" s="3"/>
      <c r="E49" s="3"/>
      <c r="F49" s="3"/>
      <c r="G49" s="3"/>
      <c r="H49" s="3"/>
      <c r="I49" s="3"/>
      <c r="J49" s="3"/>
      <c r="K49" s="3"/>
      <c r="L49" s="3"/>
      <c r="M49" s="3"/>
      <c r="N49" s="3"/>
      <c r="O49" s="3"/>
      <c r="P49" s="3"/>
      <c r="Q49" s="3"/>
      <c r="R49" s="3"/>
      <c r="S49" s="3"/>
      <c r="T49" s="3"/>
      <c r="U49" s="3"/>
      <c r="V49" s="3"/>
      <c r="W49" s="3"/>
      <c r="X49" s="3"/>
      <c r="Y49" s="3"/>
      <c r="Z49" s="34"/>
      <c r="AA49" s="34"/>
      <c r="AB49" s="34"/>
      <c r="AC49" s="34"/>
      <c r="AD49" s="34"/>
      <c r="AE49" s="34"/>
      <c r="AF49" s="34"/>
    </row>
    <row r="50" spans="1:32">
      <c r="A50" s="3"/>
      <c r="B50" s="3"/>
      <c r="C50" s="3"/>
      <c r="D50" s="3"/>
      <c r="E50" s="3"/>
      <c r="F50" s="3"/>
      <c r="G50" s="3"/>
      <c r="H50" s="3"/>
      <c r="I50" s="3"/>
      <c r="J50" s="3"/>
      <c r="K50" s="3"/>
      <c r="L50" s="3"/>
      <c r="M50" s="3"/>
      <c r="N50" s="3"/>
      <c r="O50" s="3"/>
      <c r="P50" s="3"/>
      <c r="Q50" s="3"/>
      <c r="R50" s="3"/>
      <c r="S50" s="3"/>
      <c r="T50" s="3"/>
      <c r="U50" s="3"/>
      <c r="V50" s="3"/>
      <c r="W50" s="3"/>
      <c r="X50" s="3"/>
      <c r="Y50" s="3"/>
      <c r="Z50" s="34"/>
      <c r="AA50" s="34"/>
      <c r="AB50" s="34"/>
      <c r="AC50" s="34"/>
      <c r="AD50" s="34"/>
      <c r="AE50" s="34"/>
      <c r="AF50" s="34"/>
    </row>
    <row r="51" spans="1:32">
      <c r="A51" s="3"/>
      <c r="B51" s="3"/>
      <c r="C51" s="3"/>
      <c r="D51" s="3"/>
      <c r="E51" s="3"/>
      <c r="F51" s="3"/>
      <c r="G51" s="3"/>
      <c r="H51" s="3"/>
      <c r="I51" s="3"/>
      <c r="J51" s="3"/>
      <c r="K51" s="3"/>
      <c r="L51" s="3"/>
      <c r="M51" s="3"/>
      <c r="N51" s="3"/>
      <c r="O51" s="3"/>
      <c r="P51" s="3"/>
      <c r="Q51" s="3"/>
      <c r="R51" s="3"/>
      <c r="S51" s="3"/>
      <c r="T51" s="3"/>
      <c r="U51" s="3"/>
      <c r="V51" s="3"/>
      <c r="W51" s="3"/>
      <c r="X51" s="3"/>
      <c r="Y51" s="3"/>
      <c r="Z51" s="34"/>
      <c r="AA51" s="34"/>
      <c r="AB51" s="34"/>
      <c r="AC51" s="34"/>
      <c r="AD51" s="34"/>
      <c r="AE51" s="34"/>
      <c r="AF51" s="34"/>
    </row>
    <row r="52" spans="1:32">
      <c r="A52" s="3"/>
      <c r="B52" s="3"/>
      <c r="C52" s="3"/>
      <c r="D52" s="3"/>
      <c r="E52" s="3"/>
      <c r="F52" s="3"/>
      <c r="G52" s="3"/>
      <c r="H52" s="3"/>
      <c r="I52" s="3"/>
      <c r="J52" s="3"/>
      <c r="K52" s="3"/>
      <c r="L52" s="3"/>
      <c r="M52" s="3"/>
      <c r="N52" s="3"/>
      <c r="O52" s="3"/>
      <c r="P52" s="3"/>
      <c r="Q52" s="3"/>
      <c r="R52" s="3"/>
      <c r="S52" s="3"/>
      <c r="T52" s="3"/>
      <c r="U52" s="3"/>
      <c r="V52" s="3"/>
      <c r="W52" s="3"/>
      <c r="X52" s="3"/>
      <c r="Y52" s="3"/>
      <c r="Z52" s="34"/>
      <c r="AA52" s="34"/>
      <c r="AB52" s="34"/>
      <c r="AC52" s="34"/>
      <c r="AD52" s="34"/>
      <c r="AE52" s="34"/>
      <c r="AF52" s="34"/>
    </row>
    <row r="53" spans="1:32">
      <c r="E53" s="3"/>
      <c r="F53" s="3"/>
      <c r="G53" s="3"/>
      <c r="H53" s="3"/>
      <c r="I53" s="3"/>
      <c r="J53" s="3"/>
      <c r="K53" s="3"/>
      <c r="L53" s="3"/>
      <c r="M53" s="3"/>
      <c r="N53" s="3"/>
      <c r="O53" s="3"/>
      <c r="P53" s="3"/>
      <c r="Q53" s="3"/>
      <c r="R53" s="3"/>
      <c r="S53" s="3"/>
      <c r="T53" s="3"/>
      <c r="U53" s="3"/>
      <c r="V53" s="3"/>
      <c r="W53" s="3"/>
      <c r="X53" s="3"/>
      <c r="Y53" s="3"/>
      <c r="Z53" s="34"/>
      <c r="AA53" s="34"/>
      <c r="AB53" s="34"/>
      <c r="AC53" s="34"/>
      <c r="AD53" s="34"/>
      <c r="AE53" s="34"/>
      <c r="AF53" s="34"/>
    </row>
    <row r="54" spans="1:32">
      <c r="E54" s="3"/>
      <c r="F54" s="3"/>
      <c r="G54" s="3"/>
      <c r="H54" s="3"/>
      <c r="I54" s="3"/>
      <c r="J54" s="3"/>
      <c r="K54" s="3"/>
      <c r="L54" s="3"/>
      <c r="M54" s="3"/>
      <c r="N54" s="3"/>
      <c r="O54" s="3"/>
      <c r="P54" s="3"/>
      <c r="Q54" s="3"/>
      <c r="R54" s="3"/>
      <c r="S54" s="3"/>
      <c r="T54" s="3"/>
      <c r="U54" s="3"/>
      <c r="V54" s="3"/>
      <c r="W54" s="3"/>
      <c r="X54" s="3"/>
      <c r="Y54" s="3"/>
      <c r="Z54" s="34"/>
      <c r="AA54" s="34"/>
      <c r="AB54" s="34"/>
      <c r="AC54" s="34"/>
      <c r="AD54" s="34"/>
      <c r="AE54" s="34"/>
      <c r="AF54" s="34"/>
    </row>
    <row r="55" spans="1:32">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sheetData>
  <sheetProtection password="8089" sheet="1" objects="1" scenarios="1" selectLockedCells="1"/>
  <phoneticPr fontId="30" type="noConversion"/>
  <conditionalFormatting sqref="O28 R35 I28 R28 F28 F35 I35 O35">
    <cfRule type="cellIs" dxfId="37" priority="1" stopIfTrue="1" operator="equal">
      <formula>F30</formula>
    </cfRule>
    <cfRule type="cellIs" dxfId="36" priority="2" stopIfTrue="1" operator="notEqual">
      <formula>F30</formula>
    </cfRule>
  </conditionalFormatting>
  <conditionalFormatting sqref="O26 R26 F33 O33 F26 I26 I33 R33">
    <cfRule type="cellIs" dxfId="35" priority="3" stopIfTrue="1" operator="equal">
      <formula>F24</formula>
    </cfRule>
    <cfRule type="cellIs" dxfId="34" priority="4" stopIfTrue="1" operator="notEqual">
      <formula>F24</formula>
    </cfRule>
  </conditionalFormatting>
  <hyperlinks>
    <hyperlink ref="L2" r:id="rId1"/>
    <hyperlink ref="L4:N4" location="'Zuordnung Schaubild-&gt;Gleichung'!B19" display="Zurück zu Auswahl"/>
  </hyperlinks>
  <pageMargins left="0.78740157499999996" right="0.78740157499999996" top="0.984251969" bottom="0.984251969" header="0.4921259845" footer="0.4921259845"/>
  <pageSetup paperSize="9" orientation="portrait" horizontalDpi="0" verticalDpi="0" r:id="rId2"/>
  <headerFooter alignWithMargins="0"/>
  <drawing r:id="rId3"/>
</worksheet>
</file>

<file path=xl/worksheets/sheet3.xml><?xml version="1.0" encoding="utf-8"?>
<worksheet xmlns="http://schemas.openxmlformats.org/spreadsheetml/2006/main" xmlns:r="http://schemas.openxmlformats.org/officeDocument/2006/relationships">
  <sheetPr enableFormatConditionsCalculation="0">
    <tabColor indexed="11"/>
  </sheetPr>
  <dimension ref="A1:AF148"/>
  <sheetViews>
    <sheetView topLeftCell="A2" workbookViewId="0">
      <selection activeCell="J4" sqref="J4"/>
    </sheetView>
  </sheetViews>
  <sheetFormatPr baseColWidth="10" defaultRowHeight="12.75"/>
  <cols>
    <col min="2" max="2" width="11.140625" customWidth="1"/>
    <col min="3" max="4" width="6.28515625" customWidth="1"/>
    <col min="5" max="5" width="5.85546875" customWidth="1"/>
    <col min="6" max="6" width="6.42578125" customWidth="1"/>
    <col min="7" max="7" width="5" customWidth="1"/>
    <col min="8" max="8" width="3.42578125" customWidth="1"/>
    <col min="9" max="9" width="5.42578125" customWidth="1"/>
    <col min="10" max="10" width="5.85546875" customWidth="1"/>
    <col min="11" max="11" width="5.140625" customWidth="1"/>
    <col min="12" max="12" width="4.42578125" customWidth="1"/>
    <col min="13" max="13" width="7.42578125" customWidth="1"/>
    <col min="14" max="14" width="6.85546875" customWidth="1"/>
    <col min="15" max="15" width="5.85546875" customWidth="1"/>
    <col min="16" max="16" width="2.7109375" customWidth="1"/>
    <col min="17" max="17" width="2.85546875" customWidth="1"/>
    <col min="18" max="18" width="3.140625" customWidth="1"/>
    <col min="19" max="19" width="6.28515625" customWidth="1"/>
    <col min="20" max="20" width="2.42578125" customWidth="1"/>
    <col min="21" max="21" width="3" customWidth="1"/>
    <col min="23" max="23" width="6" customWidth="1"/>
    <col min="24" max="24" width="5" customWidth="1"/>
    <col min="25" max="25" width="5.7109375" customWidth="1"/>
    <col min="26" max="26" width="5.140625" customWidth="1"/>
    <col min="27" max="27" width="6" customWidth="1"/>
  </cols>
  <sheetData>
    <row r="1" spans="1:32" ht="25.5">
      <c r="A1" s="3"/>
      <c r="B1" s="11" t="s">
        <v>24</v>
      </c>
      <c r="C1" s="3"/>
      <c r="D1" s="3"/>
      <c r="E1" s="3"/>
      <c r="F1" s="3"/>
      <c r="G1" s="69"/>
      <c r="H1" s="18"/>
      <c r="I1" s="69"/>
      <c r="J1" s="3" t="s">
        <v>29</v>
      </c>
      <c r="K1" s="3"/>
      <c r="L1" s="3"/>
      <c r="M1" s="3"/>
      <c r="N1" s="3"/>
      <c r="O1" s="3"/>
      <c r="P1" s="3"/>
      <c r="Q1" s="19"/>
      <c r="R1" s="19"/>
      <c r="S1" s="19"/>
      <c r="T1" s="3"/>
      <c r="U1" s="3"/>
      <c r="V1" s="3"/>
      <c r="W1" s="3"/>
      <c r="X1" s="3"/>
      <c r="Y1" s="3"/>
      <c r="Z1" s="3"/>
      <c r="AA1" s="34"/>
      <c r="AB1" s="34"/>
      <c r="AC1" s="34"/>
      <c r="AD1" s="34"/>
      <c r="AE1" s="34"/>
      <c r="AF1" s="34"/>
    </row>
    <row r="2" spans="1:32" ht="15" customHeight="1">
      <c r="A2" s="3"/>
      <c r="B2" s="46" t="s">
        <v>38</v>
      </c>
      <c r="C2" s="17"/>
      <c r="D2" s="3"/>
      <c r="E2" s="3"/>
      <c r="F2" s="3"/>
      <c r="G2" s="3"/>
      <c r="H2" s="37"/>
      <c r="I2" s="3"/>
      <c r="J2" s="98" t="s">
        <v>37</v>
      </c>
      <c r="K2" s="67"/>
      <c r="L2" s="67"/>
      <c r="M2" s="67"/>
      <c r="N2" s="67"/>
      <c r="O2" s="67"/>
      <c r="P2" s="67"/>
      <c r="Q2" s="67"/>
      <c r="R2" s="67"/>
      <c r="S2" s="14"/>
      <c r="T2" s="14"/>
      <c r="U2" s="3"/>
      <c r="V2" s="3"/>
      <c r="W2" s="3"/>
      <c r="X2" s="3"/>
      <c r="Y2" s="3"/>
      <c r="Z2" s="3"/>
      <c r="AA2" s="34"/>
      <c r="AB2" s="34"/>
      <c r="AC2" s="34"/>
      <c r="AD2" s="34"/>
      <c r="AE2" s="34"/>
      <c r="AF2" s="34"/>
    </row>
    <row r="3" spans="1:32" ht="15">
      <c r="A3" s="3"/>
      <c r="B3" s="52" t="s">
        <v>39</v>
      </c>
      <c r="C3" s="70">
        <v>3</v>
      </c>
      <c r="D3" s="80">
        <f>MOD(C3,36)</f>
        <v>3</v>
      </c>
      <c r="E3" s="6"/>
      <c r="F3" s="3"/>
      <c r="G3" s="3"/>
      <c r="H3" s="3"/>
      <c r="I3" s="3"/>
      <c r="J3" s="3"/>
      <c r="K3" s="3"/>
      <c r="L3" s="3"/>
      <c r="M3" s="3"/>
      <c r="N3" s="34"/>
      <c r="O3" s="34"/>
      <c r="P3" s="34"/>
      <c r="Q3" s="34"/>
      <c r="R3" s="34"/>
      <c r="S3" s="34"/>
      <c r="T3" s="32"/>
      <c r="U3" s="3"/>
      <c r="V3" s="32"/>
      <c r="W3" s="32"/>
      <c r="X3" s="32"/>
      <c r="Y3" s="32"/>
      <c r="Z3" s="32"/>
      <c r="AA3" s="34"/>
      <c r="AB3" s="34"/>
      <c r="AC3" s="34"/>
      <c r="AD3" s="34"/>
      <c r="AE3" s="34"/>
      <c r="AF3" s="34"/>
    </row>
    <row r="4" spans="1:32">
      <c r="A4" s="3" t="s">
        <v>86</v>
      </c>
      <c r="B4" s="3"/>
      <c r="C4" s="3"/>
      <c r="D4" s="3"/>
      <c r="E4" s="3"/>
      <c r="F4" s="3"/>
      <c r="G4" s="3"/>
      <c r="H4" s="3"/>
      <c r="I4" s="3"/>
      <c r="J4" s="98" t="s">
        <v>141</v>
      </c>
      <c r="K4" s="107"/>
      <c r="L4" s="98"/>
      <c r="M4" s="98"/>
      <c r="N4" s="34"/>
      <c r="O4" s="34"/>
      <c r="P4" s="34"/>
      <c r="Q4" s="34"/>
      <c r="R4" s="34"/>
      <c r="S4" s="34"/>
      <c r="T4" s="32"/>
      <c r="U4" s="3"/>
      <c r="V4" s="3"/>
      <c r="W4" s="3"/>
      <c r="X4" s="3"/>
      <c r="Y4" s="3"/>
      <c r="Z4" s="3"/>
      <c r="AA4" s="34"/>
      <c r="AB4" s="34" t="s">
        <v>34</v>
      </c>
      <c r="AC4" s="34" t="s">
        <v>35</v>
      </c>
      <c r="AD4" s="34" t="s">
        <v>36</v>
      </c>
      <c r="AE4" s="34" t="s">
        <v>2</v>
      </c>
      <c r="AF4" s="34"/>
    </row>
    <row r="5" spans="1:32">
      <c r="A5" s="3" t="s">
        <v>87</v>
      </c>
      <c r="B5" s="3"/>
      <c r="C5" s="3"/>
      <c r="D5" s="3"/>
      <c r="E5" s="3"/>
      <c r="F5" s="3"/>
      <c r="G5" s="3"/>
      <c r="H5" s="3"/>
      <c r="I5" s="3"/>
      <c r="J5" s="3"/>
      <c r="K5" s="3"/>
      <c r="L5" s="3"/>
      <c r="M5" s="3"/>
      <c r="N5" s="34"/>
      <c r="O5" s="34"/>
      <c r="P5" s="32"/>
      <c r="Q5" s="34" t="s">
        <v>0</v>
      </c>
      <c r="R5" s="34">
        <f>VLOOKUP($D$3,$AA$5:$AE$41,2)</f>
        <v>-3</v>
      </c>
      <c r="S5" s="34"/>
      <c r="T5" s="34"/>
      <c r="U5" s="32"/>
      <c r="V5" s="3"/>
      <c r="W5" s="3"/>
      <c r="X5" s="3"/>
      <c r="Y5" s="3"/>
      <c r="Z5" s="3"/>
      <c r="AA5" s="34">
        <v>0</v>
      </c>
      <c r="AB5" s="34">
        <v>-3</v>
      </c>
      <c r="AC5" s="34">
        <v>2</v>
      </c>
      <c r="AD5" s="34">
        <v>5</v>
      </c>
      <c r="AE5" s="34">
        <v>0.5</v>
      </c>
      <c r="AF5" s="34"/>
    </row>
    <row r="6" spans="1:32">
      <c r="A6" s="3" t="s">
        <v>135</v>
      </c>
      <c r="B6" s="3"/>
      <c r="C6" s="3"/>
      <c r="D6" s="3"/>
      <c r="E6" s="3"/>
      <c r="F6" s="3"/>
      <c r="G6" s="3"/>
      <c r="H6" s="3"/>
      <c r="I6" s="3"/>
      <c r="J6" s="3"/>
      <c r="K6" s="3"/>
      <c r="L6" s="3"/>
      <c r="M6" s="3"/>
      <c r="N6" s="34"/>
      <c r="O6" s="34"/>
      <c r="P6" s="32"/>
      <c r="Q6" s="34" t="s">
        <v>1</v>
      </c>
      <c r="R6" s="34">
        <f>VLOOKUP($D$3,$AA$5:$AE$41,3)</f>
        <v>1</v>
      </c>
      <c r="S6" s="34"/>
      <c r="T6" s="34"/>
      <c r="U6" s="32"/>
      <c r="V6" s="3"/>
      <c r="W6" s="3"/>
      <c r="X6" s="3"/>
      <c r="Y6" s="3"/>
      <c r="Z6" s="3"/>
      <c r="AA6" s="34">
        <v>1</v>
      </c>
      <c r="AB6" s="34">
        <v>-4</v>
      </c>
      <c r="AC6" s="34">
        <v>1</v>
      </c>
      <c r="AD6" s="34">
        <v>5.0999999999999996</v>
      </c>
      <c r="AE6" s="34">
        <v>-0.5</v>
      </c>
      <c r="AF6" s="34"/>
    </row>
    <row r="7" spans="1:32">
      <c r="A7" s="3" t="s">
        <v>25</v>
      </c>
      <c r="B7" s="3"/>
      <c r="C7" s="3"/>
      <c r="D7" s="3"/>
      <c r="E7" s="3"/>
      <c r="F7" s="3"/>
      <c r="G7" s="3"/>
      <c r="H7" s="3"/>
      <c r="I7" s="3"/>
      <c r="J7" s="3"/>
      <c r="K7" s="3"/>
      <c r="L7" s="3"/>
      <c r="M7" s="3"/>
      <c r="N7" s="34"/>
      <c r="O7" s="34"/>
      <c r="P7" s="32"/>
      <c r="Q7" s="34" t="s">
        <v>3</v>
      </c>
      <c r="R7" s="34">
        <f>VLOOKUP($D$3,$AA$5:$AE$41,4)</f>
        <v>5.3</v>
      </c>
      <c r="S7" s="34"/>
      <c r="T7" s="34"/>
      <c r="U7" s="32"/>
      <c r="V7" s="3"/>
      <c r="W7" s="3"/>
      <c r="X7" s="3"/>
      <c r="Y7" s="3"/>
      <c r="Z7" s="3"/>
      <c r="AA7" s="34">
        <v>2</v>
      </c>
      <c r="AB7" s="34">
        <v>-5</v>
      </c>
      <c r="AC7" s="34">
        <v>2</v>
      </c>
      <c r="AD7" s="34">
        <v>5.2</v>
      </c>
      <c r="AE7" s="34">
        <v>0.4</v>
      </c>
      <c r="AF7" s="34"/>
    </row>
    <row r="8" spans="1:32">
      <c r="A8" s="3" t="s">
        <v>27</v>
      </c>
      <c r="B8" s="3"/>
      <c r="C8" s="3"/>
      <c r="D8" s="3"/>
      <c r="E8" s="3"/>
      <c r="F8" s="3"/>
      <c r="G8" s="3"/>
      <c r="H8" s="3"/>
      <c r="I8" s="3"/>
      <c r="J8" s="3"/>
      <c r="K8" s="3"/>
      <c r="L8" s="3"/>
      <c r="M8" s="3"/>
      <c r="N8" s="34"/>
      <c r="O8" s="34"/>
      <c r="P8" s="32"/>
      <c r="Q8" s="34" t="s">
        <v>2</v>
      </c>
      <c r="R8" s="34">
        <f>IF(ROUND(D3*SIN(R5+1)+1,0)=0,-2,ROUND(D3*SIN(R5+1)+1,0))</f>
        <v>-2</v>
      </c>
      <c r="S8" s="34">
        <f>IF(ROUND((D3+5)*SIN(D3+1)+1,0)=0,-3,ABS(ROUND((D3+5)*SIN(D3+1)+1,0)))</f>
        <v>5</v>
      </c>
      <c r="T8" s="34"/>
      <c r="U8" s="32"/>
      <c r="V8" s="3"/>
      <c r="W8" s="3"/>
      <c r="X8" s="3"/>
      <c r="Y8" s="3"/>
      <c r="Z8" s="3"/>
      <c r="AA8" s="34">
        <v>3</v>
      </c>
      <c r="AB8" s="34">
        <v>-3</v>
      </c>
      <c r="AC8" s="34">
        <v>1</v>
      </c>
      <c r="AD8" s="34">
        <v>5.3</v>
      </c>
      <c r="AE8" s="34">
        <v>-0.3</v>
      </c>
      <c r="AF8" s="34"/>
    </row>
    <row r="9" spans="1:32">
      <c r="A9" s="3" t="s">
        <v>28</v>
      </c>
      <c r="B9" s="3"/>
      <c r="C9" s="3"/>
      <c r="D9" s="3"/>
      <c r="E9" s="3"/>
      <c r="F9" s="3"/>
      <c r="G9" s="3"/>
      <c r="H9" s="3"/>
      <c r="I9" s="3"/>
      <c r="J9" s="3"/>
      <c r="K9" s="3"/>
      <c r="L9" s="3"/>
      <c r="M9" s="3"/>
      <c r="N9" s="34"/>
      <c r="O9" s="34"/>
      <c r="P9" s="32"/>
      <c r="Q9" s="34"/>
      <c r="R9" s="34"/>
      <c r="S9" s="34"/>
      <c r="T9" s="34"/>
      <c r="U9" s="32"/>
      <c r="V9" s="3"/>
      <c r="W9" s="3"/>
      <c r="X9" s="3"/>
      <c r="Y9" s="3"/>
      <c r="Z9" s="3"/>
      <c r="AA9" s="34">
        <v>4</v>
      </c>
      <c r="AB9" s="34">
        <v>-4</v>
      </c>
      <c r="AC9" s="34">
        <v>2</v>
      </c>
      <c r="AD9" s="34">
        <v>5.4</v>
      </c>
      <c r="AE9" s="34">
        <v>0.2</v>
      </c>
      <c r="AF9" s="34"/>
    </row>
    <row r="10" spans="1:32">
      <c r="A10" s="3"/>
      <c r="B10" s="3"/>
      <c r="C10" s="3"/>
      <c r="D10" s="3"/>
      <c r="E10" s="3"/>
      <c r="F10" s="3"/>
      <c r="G10" s="3"/>
      <c r="H10" s="3"/>
      <c r="J10" s="3"/>
      <c r="K10" s="3"/>
      <c r="L10" s="3"/>
      <c r="M10" s="3"/>
      <c r="N10" s="34"/>
      <c r="O10" s="34"/>
      <c r="P10" s="32"/>
      <c r="Q10" s="32"/>
      <c r="R10" s="32"/>
      <c r="S10" s="32"/>
      <c r="T10" s="32"/>
      <c r="U10" s="32"/>
      <c r="V10" s="3"/>
      <c r="W10" s="3"/>
      <c r="X10" s="3"/>
      <c r="Y10" s="3"/>
      <c r="Z10" s="3"/>
      <c r="AA10" s="34">
        <v>5</v>
      </c>
      <c r="AB10" s="34">
        <v>-5</v>
      </c>
      <c r="AC10" s="34">
        <v>1</v>
      </c>
      <c r="AD10" s="34">
        <v>5.5</v>
      </c>
      <c r="AE10" s="34">
        <v>-0.1</v>
      </c>
      <c r="AF10" s="34"/>
    </row>
    <row r="11" spans="1:32" ht="15">
      <c r="A11" s="9" t="s">
        <v>11</v>
      </c>
      <c r="B11" s="9"/>
      <c r="C11" s="9"/>
      <c r="D11" s="9"/>
      <c r="E11" s="3"/>
      <c r="F11" s="3"/>
      <c r="G11" s="3"/>
      <c r="H11" s="3"/>
      <c r="I11" s="3"/>
      <c r="J11" s="3"/>
      <c r="K11" s="3"/>
      <c r="L11" s="3"/>
      <c r="M11" s="3"/>
      <c r="N11" s="3"/>
      <c r="O11" s="3"/>
      <c r="P11" s="32"/>
      <c r="Q11" s="32"/>
      <c r="R11" s="32"/>
      <c r="S11" s="32"/>
      <c r="T11" s="32"/>
      <c r="U11" s="32"/>
      <c r="V11" s="3"/>
      <c r="W11" s="3"/>
      <c r="X11" s="3"/>
      <c r="Y11" s="3"/>
      <c r="Z11" s="3"/>
      <c r="AA11" s="34">
        <v>6</v>
      </c>
      <c r="AB11" s="34">
        <v>-3</v>
      </c>
      <c r="AC11" s="34">
        <v>2</v>
      </c>
      <c r="AD11" s="34">
        <v>5.6</v>
      </c>
      <c r="AE11" s="34">
        <v>-0.5</v>
      </c>
      <c r="AF11" s="34"/>
    </row>
    <row r="12" spans="1:32">
      <c r="A12" s="3"/>
      <c r="B12" s="3"/>
      <c r="C12" s="3"/>
      <c r="D12" s="3"/>
      <c r="E12" s="3"/>
      <c r="F12" s="3"/>
      <c r="G12" s="3"/>
      <c r="H12" s="3"/>
      <c r="I12" s="3"/>
      <c r="J12" s="3"/>
      <c r="K12" s="3"/>
      <c r="L12" s="3"/>
      <c r="M12" s="3"/>
      <c r="N12" s="3" t="s">
        <v>73</v>
      </c>
      <c r="O12" s="3"/>
      <c r="P12" s="32"/>
      <c r="Q12" s="32"/>
      <c r="R12" s="32"/>
      <c r="S12" s="32"/>
      <c r="T12" s="32"/>
      <c r="U12" s="32"/>
      <c r="V12" s="3"/>
      <c r="W12" s="3"/>
      <c r="X12" s="3"/>
      <c r="Y12" s="3"/>
      <c r="Z12" s="3"/>
      <c r="AA12" s="34">
        <v>7</v>
      </c>
      <c r="AB12" s="34">
        <v>-4</v>
      </c>
      <c r="AC12" s="34">
        <v>1</v>
      </c>
      <c r="AD12" s="34">
        <v>5.7</v>
      </c>
      <c r="AE12" s="34">
        <v>0.4</v>
      </c>
      <c r="AF12" s="34"/>
    </row>
    <row r="13" spans="1:32" ht="18">
      <c r="A13" s="3"/>
      <c r="B13" s="3"/>
      <c r="D13" s="68">
        <f>R8</f>
        <v>-2</v>
      </c>
      <c r="E13" s="5" t="s">
        <v>4</v>
      </c>
      <c r="F13" s="7" t="s">
        <v>5</v>
      </c>
      <c r="G13" s="68">
        <f>-(R6*R8+R5*R8)</f>
        <v>-4</v>
      </c>
      <c r="H13" s="5" t="s">
        <v>6</v>
      </c>
      <c r="I13" s="5" t="s">
        <v>5</v>
      </c>
      <c r="J13" s="68">
        <f>R5*R6*R8</f>
        <v>6</v>
      </c>
      <c r="K13" s="5" t="s">
        <v>7</v>
      </c>
      <c r="L13" s="3"/>
      <c r="M13" s="3"/>
      <c r="O13" s="3"/>
      <c r="P13" s="32"/>
      <c r="Q13" s="32"/>
      <c r="R13" s="32"/>
      <c r="S13" s="32"/>
      <c r="T13" s="32"/>
      <c r="U13" s="32"/>
      <c r="V13" s="3"/>
      <c r="W13" s="3"/>
      <c r="X13" s="3"/>
      <c r="Y13" s="3"/>
      <c r="Z13" s="3"/>
      <c r="AA13" s="34">
        <v>8</v>
      </c>
      <c r="AB13" s="34">
        <v>-5</v>
      </c>
      <c r="AC13" s="34">
        <v>2</v>
      </c>
      <c r="AD13" s="34">
        <v>5.8</v>
      </c>
      <c r="AE13" s="34">
        <v>-0.3</v>
      </c>
      <c r="AF13" s="34"/>
    </row>
    <row r="14" spans="1:32" ht="23.25">
      <c r="A14" s="3"/>
      <c r="B14" s="3"/>
      <c r="C14" s="4" t="s">
        <v>13</v>
      </c>
      <c r="D14" s="3"/>
      <c r="E14" s="3"/>
      <c r="F14" s="3"/>
      <c r="G14" s="3"/>
      <c r="H14" s="3"/>
      <c r="I14" s="3"/>
      <c r="J14" s="3"/>
      <c r="K14" s="3"/>
      <c r="L14" s="3"/>
      <c r="M14" s="3"/>
      <c r="N14" s="58" t="s">
        <v>74</v>
      </c>
      <c r="O14" s="3"/>
      <c r="P14" s="15">
        <v>2</v>
      </c>
      <c r="Q14" s="59" t="s">
        <v>75</v>
      </c>
      <c r="S14" s="32"/>
      <c r="T14" s="32"/>
      <c r="U14" s="32"/>
      <c r="V14" s="3"/>
      <c r="W14" s="3"/>
      <c r="X14" s="3"/>
      <c r="Y14" s="3"/>
      <c r="Z14" s="3"/>
      <c r="AA14" s="34">
        <v>9</v>
      </c>
      <c r="AB14" s="34">
        <v>-3</v>
      </c>
      <c r="AC14" s="34">
        <v>1</v>
      </c>
      <c r="AD14" s="34">
        <v>5.9</v>
      </c>
      <c r="AE14" s="34">
        <v>0.2</v>
      </c>
      <c r="AF14" s="34"/>
    </row>
    <row r="15" spans="1:32" ht="18">
      <c r="A15" s="3"/>
      <c r="B15" s="3"/>
      <c r="C15" s="3"/>
      <c r="D15" s="68">
        <f>S8</f>
        <v>5</v>
      </c>
      <c r="E15" s="5" t="s">
        <v>4</v>
      </c>
      <c r="F15" s="3"/>
      <c r="G15" s="3"/>
      <c r="H15" s="3"/>
      <c r="I15" s="3"/>
      <c r="J15" s="3"/>
      <c r="K15" s="3"/>
      <c r="L15" s="3"/>
      <c r="M15" s="3"/>
      <c r="N15" s="3"/>
      <c r="O15" s="3"/>
      <c r="P15" s="60" t="str">
        <f>IF($H$1=852456,P16,"")</f>
        <v/>
      </c>
      <c r="Q15" s="33"/>
      <c r="R15" s="3"/>
      <c r="S15" s="3"/>
      <c r="T15" s="3"/>
      <c r="U15" s="3"/>
      <c r="V15" s="3"/>
      <c r="W15" s="3"/>
      <c r="X15" s="3"/>
      <c r="Y15" s="3"/>
      <c r="Z15" s="3"/>
      <c r="AA15" s="34">
        <v>10</v>
      </c>
      <c r="AB15" s="34">
        <v>-4</v>
      </c>
      <c r="AC15" s="34">
        <v>2</v>
      </c>
      <c r="AD15" s="34">
        <v>5.0999999999999996</v>
      </c>
      <c r="AE15" s="34">
        <v>-0.1</v>
      </c>
      <c r="AF15" s="34"/>
    </row>
    <row r="16" spans="1:32">
      <c r="A16" s="3"/>
      <c r="B16" s="3"/>
      <c r="C16" s="3"/>
      <c r="D16" s="3"/>
      <c r="E16" s="3"/>
      <c r="F16" s="3"/>
      <c r="G16" s="3"/>
      <c r="H16" s="3"/>
      <c r="I16" s="3"/>
      <c r="J16" s="3"/>
      <c r="K16" s="3"/>
      <c r="L16" s="3"/>
      <c r="M16" s="3"/>
      <c r="N16" s="3"/>
      <c r="O16" s="3"/>
      <c r="P16" s="72">
        <v>0</v>
      </c>
      <c r="Q16" s="47"/>
      <c r="R16" s="3"/>
      <c r="S16" s="3"/>
      <c r="T16" s="3"/>
      <c r="U16" s="3"/>
      <c r="V16" s="3"/>
      <c r="W16" s="3"/>
      <c r="X16" s="3"/>
      <c r="Y16" s="3"/>
      <c r="Z16" s="3"/>
      <c r="AA16" s="34">
        <v>11</v>
      </c>
      <c r="AB16" s="34">
        <v>-5</v>
      </c>
      <c r="AC16" s="34">
        <v>1</v>
      </c>
      <c r="AD16" s="34">
        <v>5.2</v>
      </c>
      <c r="AE16" s="34">
        <v>-0.5</v>
      </c>
      <c r="AF16" s="34"/>
    </row>
    <row r="17" spans="1:32">
      <c r="A17" s="3" t="s">
        <v>88</v>
      </c>
      <c r="B17" s="3"/>
      <c r="C17" s="6"/>
      <c r="D17" s="3"/>
      <c r="E17" s="3"/>
      <c r="F17" s="3"/>
      <c r="G17" s="3"/>
      <c r="H17" s="3"/>
      <c r="I17" s="3"/>
      <c r="J17" s="3"/>
      <c r="K17" s="3"/>
      <c r="L17" s="3"/>
      <c r="M17" s="3"/>
      <c r="N17" s="3"/>
      <c r="O17" s="3"/>
      <c r="P17" s="3"/>
      <c r="Q17" s="3"/>
      <c r="R17" s="3"/>
      <c r="S17" s="3"/>
      <c r="T17" s="3"/>
      <c r="U17" s="3"/>
      <c r="V17" s="3"/>
      <c r="W17" s="3"/>
      <c r="X17" s="3"/>
      <c r="Y17" s="3"/>
      <c r="Z17" s="3"/>
      <c r="AA17" s="34">
        <v>12</v>
      </c>
      <c r="AB17" s="34">
        <v>-3</v>
      </c>
      <c r="AC17" s="34">
        <v>2</v>
      </c>
      <c r="AD17" s="34">
        <v>5.3</v>
      </c>
      <c r="AE17" s="34">
        <v>0.4</v>
      </c>
      <c r="AF17" s="34"/>
    </row>
    <row r="18" spans="1:32">
      <c r="A18" s="3"/>
      <c r="B18" s="3"/>
      <c r="C18" s="3"/>
      <c r="D18" s="3"/>
      <c r="E18" s="3"/>
      <c r="F18" s="3"/>
      <c r="G18" s="3"/>
      <c r="H18" s="3"/>
      <c r="I18" s="3"/>
      <c r="J18" s="3"/>
      <c r="K18" s="3"/>
      <c r="L18" s="3"/>
      <c r="M18" s="3"/>
      <c r="N18" s="3"/>
      <c r="O18" s="3"/>
      <c r="P18" s="3"/>
      <c r="Q18" s="3"/>
      <c r="R18" s="3"/>
      <c r="S18" s="3"/>
      <c r="T18" s="3"/>
      <c r="U18" s="3"/>
      <c r="V18" s="3"/>
      <c r="W18" s="3"/>
      <c r="X18" s="3"/>
      <c r="Y18" s="3"/>
      <c r="Z18" s="3"/>
      <c r="AA18" s="34">
        <v>13</v>
      </c>
      <c r="AB18" s="34">
        <v>-4</v>
      </c>
      <c r="AC18" s="34">
        <v>1</v>
      </c>
      <c r="AD18" s="34">
        <v>5.4</v>
      </c>
      <c r="AE18" s="34">
        <v>-0.3</v>
      </c>
      <c r="AF18" s="34"/>
    </row>
    <row r="19" spans="1:32" ht="21">
      <c r="A19" s="3"/>
      <c r="B19" s="3"/>
      <c r="C19" s="4" t="s">
        <v>8</v>
      </c>
      <c r="D19" s="15"/>
      <c r="E19" s="68">
        <v>0</v>
      </c>
      <c r="F19" s="7" t="s">
        <v>9</v>
      </c>
      <c r="G19" s="3"/>
      <c r="H19" s="4" t="s">
        <v>10</v>
      </c>
      <c r="I19" s="15"/>
      <c r="J19" s="68">
        <v>0</v>
      </c>
      <c r="K19" s="7" t="s">
        <v>9</v>
      </c>
      <c r="L19" s="3"/>
      <c r="M19" s="32"/>
      <c r="N19" s="3"/>
      <c r="O19" s="3"/>
      <c r="P19" s="3"/>
      <c r="Q19" s="3"/>
      <c r="R19" s="3"/>
      <c r="S19" s="3"/>
      <c r="T19" s="3"/>
      <c r="U19" s="3"/>
      <c r="V19" s="3"/>
      <c r="W19" s="3"/>
      <c r="X19" s="3"/>
      <c r="Y19" s="3"/>
      <c r="Z19" s="3"/>
      <c r="AA19" s="34">
        <v>14</v>
      </c>
      <c r="AB19" s="34">
        <v>-5</v>
      </c>
      <c r="AC19" s="34">
        <v>2</v>
      </c>
      <c r="AD19" s="34">
        <v>5.5</v>
      </c>
      <c r="AE19" s="34">
        <v>0.2</v>
      </c>
      <c r="AF19" s="34"/>
    </row>
    <row r="20" spans="1:32">
      <c r="A20" s="3"/>
      <c r="B20" s="3"/>
      <c r="C20" s="3"/>
      <c r="D20" s="33" t="str">
        <f>IF($H$1=852456,D21,"")</f>
        <v/>
      </c>
      <c r="E20" s="3"/>
      <c r="F20" s="3"/>
      <c r="G20" s="3"/>
      <c r="H20" s="3"/>
      <c r="I20" s="33" t="str">
        <f>IF($H$1=852456,I21,"")</f>
        <v/>
      </c>
      <c r="J20" s="3"/>
      <c r="K20" s="3"/>
      <c r="L20" s="3"/>
      <c r="M20" s="3"/>
      <c r="N20" s="3"/>
      <c r="O20" s="3"/>
      <c r="P20" s="3"/>
      <c r="Q20" s="3"/>
      <c r="R20" s="3"/>
      <c r="S20" s="3"/>
      <c r="T20" s="3"/>
      <c r="U20" s="3"/>
      <c r="V20" s="3"/>
      <c r="W20" s="3"/>
      <c r="X20" s="3"/>
      <c r="Y20" s="3"/>
      <c r="Z20" s="3"/>
      <c r="AA20" s="34">
        <v>15</v>
      </c>
      <c r="AB20" s="34">
        <v>-3</v>
      </c>
      <c r="AC20" s="34">
        <v>1</v>
      </c>
      <c r="AD20" s="34">
        <v>5.6</v>
      </c>
      <c r="AE20" s="34">
        <v>-0.1</v>
      </c>
      <c r="AF20" s="34"/>
    </row>
    <row r="21" spans="1:32">
      <c r="A21" s="3"/>
      <c r="B21" s="3"/>
      <c r="C21" s="3"/>
      <c r="D21" s="26">
        <f>R5</f>
        <v>-3</v>
      </c>
      <c r="E21" s="10"/>
      <c r="F21" s="10"/>
      <c r="G21" s="10"/>
      <c r="H21" s="10"/>
      <c r="I21" s="26">
        <f>R6</f>
        <v>1</v>
      </c>
      <c r="J21" s="10"/>
      <c r="K21" s="10"/>
      <c r="L21" s="10"/>
      <c r="M21" s="10"/>
      <c r="N21" s="3"/>
      <c r="O21" s="3"/>
      <c r="P21" s="3"/>
      <c r="Q21" s="3"/>
      <c r="R21" s="3"/>
      <c r="S21" s="3"/>
      <c r="T21" s="3"/>
      <c r="U21" s="3"/>
      <c r="V21" s="3"/>
      <c r="W21" s="3"/>
      <c r="X21" s="3"/>
      <c r="Y21" s="3"/>
      <c r="Z21" s="3"/>
      <c r="AA21" s="34">
        <v>16</v>
      </c>
      <c r="AB21" s="34">
        <v>-3</v>
      </c>
      <c r="AC21" s="34">
        <v>2</v>
      </c>
      <c r="AD21" s="34">
        <v>5.7</v>
      </c>
      <c r="AE21" s="34">
        <v>-0.5</v>
      </c>
      <c r="AF21" s="34"/>
    </row>
    <row r="22" spans="1:32" ht="15">
      <c r="A22" s="9" t="s">
        <v>40</v>
      </c>
      <c r="B22" s="9"/>
      <c r="C22" s="9"/>
      <c r="D22" s="9"/>
      <c r="E22" s="3"/>
      <c r="F22" s="3"/>
      <c r="G22" s="3"/>
      <c r="H22" s="3"/>
      <c r="I22" s="3"/>
      <c r="J22" s="3"/>
      <c r="K22" s="3"/>
      <c r="L22" s="3"/>
      <c r="M22" s="3"/>
      <c r="N22" s="3"/>
      <c r="O22" s="3"/>
      <c r="P22" s="32"/>
      <c r="Q22" s="32"/>
      <c r="R22" s="32"/>
      <c r="S22" s="3"/>
      <c r="T22" s="3"/>
      <c r="U22" s="3"/>
      <c r="V22" s="3"/>
      <c r="W22" s="3"/>
      <c r="X22" s="3"/>
      <c r="Y22" s="3"/>
      <c r="Z22" s="3"/>
      <c r="AA22" s="34">
        <v>17</v>
      </c>
      <c r="AB22" s="34">
        <v>-4</v>
      </c>
      <c r="AC22" s="34">
        <v>1</v>
      </c>
      <c r="AD22" s="34">
        <v>5.8</v>
      </c>
      <c r="AE22" s="34">
        <v>0.4</v>
      </c>
      <c r="AF22" s="34"/>
    </row>
    <row r="23" spans="1:32" ht="15">
      <c r="A23" s="9" t="s">
        <v>41</v>
      </c>
      <c r="B23" s="3"/>
      <c r="C23" s="3"/>
      <c r="D23" s="3"/>
      <c r="E23" s="3"/>
      <c r="F23" s="3"/>
      <c r="G23" s="3"/>
      <c r="H23" s="3"/>
      <c r="I23" s="3"/>
      <c r="J23" s="3"/>
      <c r="K23" s="3"/>
      <c r="L23" s="3"/>
      <c r="M23" s="3"/>
      <c r="N23" s="3"/>
      <c r="O23" s="3"/>
      <c r="P23" s="3"/>
      <c r="Q23" s="3"/>
      <c r="R23" s="3"/>
      <c r="S23" s="3"/>
      <c r="T23" s="3"/>
      <c r="U23" s="3"/>
      <c r="V23" s="3"/>
      <c r="W23" s="3"/>
      <c r="X23" s="3"/>
      <c r="Y23" s="3"/>
      <c r="Z23" s="3"/>
      <c r="AA23" s="34">
        <v>18</v>
      </c>
      <c r="AB23" s="34">
        <v>-5</v>
      </c>
      <c r="AC23" s="34">
        <v>2</v>
      </c>
      <c r="AD23" s="34">
        <v>5.9</v>
      </c>
      <c r="AE23" s="34">
        <v>-0.3</v>
      </c>
      <c r="AF23" s="34"/>
    </row>
    <row r="24" spans="1:32" ht="18">
      <c r="A24" s="9" t="s">
        <v>89</v>
      </c>
      <c r="B24" s="3"/>
      <c r="C24" s="3"/>
      <c r="D24" s="3"/>
      <c r="E24" s="3"/>
      <c r="F24" s="3"/>
      <c r="G24" s="3"/>
      <c r="H24" s="3"/>
      <c r="I24" s="3"/>
      <c r="J24" s="3"/>
      <c r="K24" s="3"/>
      <c r="L24" s="3"/>
      <c r="M24" s="3"/>
      <c r="N24" s="32"/>
      <c r="O24" s="32"/>
      <c r="P24" s="7"/>
      <c r="Q24" s="32"/>
      <c r="R24" s="3"/>
      <c r="S24" s="3"/>
      <c r="T24" s="3"/>
      <c r="U24" s="3"/>
      <c r="V24" s="3"/>
      <c r="W24" s="3"/>
      <c r="X24" s="3"/>
      <c r="Y24" s="3"/>
      <c r="Z24" s="3"/>
      <c r="AA24" s="34">
        <v>19</v>
      </c>
      <c r="AB24" s="34">
        <v>-3</v>
      </c>
      <c r="AC24" s="34">
        <v>1</v>
      </c>
      <c r="AD24" s="34">
        <v>5.0999999999999996</v>
      </c>
      <c r="AE24" s="34">
        <v>0.2</v>
      </c>
      <c r="AF24" s="34"/>
    </row>
    <row r="25" spans="1:32">
      <c r="A25" s="3"/>
      <c r="B25" s="3"/>
      <c r="C25" s="3"/>
      <c r="D25" s="3"/>
      <c r="E25" s="3"/>
      <c r="F25" s="3"/>
      <c r="G25" s="3"/>
      <c r="H25" s="3"/>
      <c r="I25" s="3"/>
      <c r="J25" s="3"/>
      <c r="K25" s="3"/>
      <c r="L25" s="3"/>
      <c r="M25" s="3"/>
      <c r="N25" s="33"/>
      <c r="O25" s="3"/>
      <c r="P25" s="3"/>
      <c r="Q25" s="3"/>
      <c r="R25" s="3"/>
      <c r="S25" s="3"/>
      <c r="T25" s="3"/>
      <c r="U25" s="3"/>
      <c r="V25" s="3"/>
      <c r="W25" s="3"/>
      <c r="X25" s="3"/>
      <c r="Y25" s="3"/>
      <c r="Z25" s="3"/>
      <c r="AA25" s="34">
        <v>20</v>
      </c>
      <c r="AB25" s="34">
        <v>-4</v>
      </c>
      <c r="AC25" s="34">
        <v>2</v>
      </c>
      <c r="AD25" s="34">
        <v>5.2</v>
      </c>
      <c r="AE25" s="34">
        <v>-0.1</v>
      </c>
      <c r="AF25" s="34"/>
    </row>
    <row r="26" spans="1:32" ht="18">
      <c r="A26" s="3"/>
      <c r="B26" s="3"/>
      <c r="D26" s="71"/>
      <c r="E26" s="5"/>
      <c r="F26" s="71"/>
      <c r="H26" s="5"/>
      <c r="I26" s="71"/>
      <c r="J26" s="3"/>
      <c r="K26" s="3"/>
      <c r="L26" s="3"/>
      <c r="M26" s="131" t="s">
        <v>12</v>
      </c>
      <c r="N26" s="131"/>
      <c r="O26" s="71"/>
      <c r="Q26" s="5"/>
      <c r="R26" s="132" t="s">
        <v>5</v>
      </c>
      <c r="S26" s="71"/>
      <c r="U26" s="5"/>
      <c r="V26" s="3"/>
      <c r="W26" s="3"/>
      <c r="X26" s="3"/>
      <c r="Y26" s="3"/>
      <c r="Z26" s="3"/>
      <c r="AA26" s="34">
        <v>21</v>
      </c>
      <c r="AB26" s="34">
        <v>-5</v>
      </c>
      <c r="AC26" s="34">
        <v>1</v>
      </c>
      <c r="AD26" s="34">
        <v>5.3</v>
      </c>
      <c r="AE26" s="34">
        <v>-0.5</v>
      </c>
      <c r="AF26" s="34"/>
    </row>
    <row r="27" spans="1:32" ht="14.25" customHeight="1">
      <c r="A27" s="3"/>
      <c r="B27" s="3"/>
      <c r="C27" s="4" t="s">
        <v>13</v>
      </c>
      <c r="D27" s="3"/>
      <c r="E27" s="5" t="s">
        <v>5</v>
      </c>
      <c r="F27" s="3"/>
      <c r="G27" s="3"/>
      <c r="H27" s="7" t="s">
        <v>5</v>
      </c>
      <c r="I27" s="3"/>
      <c r="J27" s="3"/>
      <c r="K27" s="3"/>
      <c r="L27" s="3"/>
      <c r="M27" s="131"/>
      <c r="N27" s="131"/>
      <c r="O27" s="3"/>
      <c r="Q27" s="71"/>
      <c r="R27" s="132"/>
      <c r="S27" s="3"/>
      <c r="U27" s="71"/>
      <c r="V27" s="3"/>
      <c r="W27" s="3"/>
      <c r="X27" s="3"/>
      <c r="Y27" s="3"/>
      <c r="Z27" s="3"/>
      <c r="AA27" s="34">
        <v>22</v>
      </c>
      <c r="AB27" s="34">
        <v>-3</v>
      </c>
      <c r="AC27" s="34">
        <v>2</v>
      </c>
      <c r="AD27" s="34">
        <v>5.4</v>
      </c>
      <c r="AE27" s="34">
        <v>0.4</v>
      </c>
      <c r="AF27" s="34"/>
    </row>
    <row r="28" spans="1:32" ht="20.25">
      <c r="A28" s="3"/>
      <c r="B28" s="3"/>
      <c r="C28" s="3"/>
      <c r="D28" s="71">
        <v>1</v>
      </c>
      <c r="E28" s="5"/>
      <c r="F28" s="71">
        <v>1</v>
      </c>
      <c r="G28" s="7" t="s">
        <v>7</v>
      </c>
      <c r="H28" s="3"/>
      <c r="I28" s="71">
        <v>1</v>
      </c>
      <c r="J28" s="7" t="s">
        <v>6</v>
      </c>
      <c r="K28" s="3"/>
      <c r="L28" s="3"/>
      <c r="M28" s="3"/>
      <c r="N28" s="3"/>
      <c r="O28" s="71">
        <v>1</v>
      </c>
      <c r="P28" s="49" t="s">
        <v>7</v>
      </c>
      <c r="Q28" s="3"/>
      <c r="R28" s="3"/>
      <c r="S28" s="71">
        <v>1</v>
      </c>
      <c r="T28" s="48" t="s">
        <v>7</v>
      </c>
      <c r="U28" s="3"/>
      <c r="V28" s="3"/>
      <c r="W28" s="3"/>
      <c r="X28" s="3"/>
      <c r="Y28" s="3"/>
      <c r="Z28" s="3"/>
      <c r="AA28" s="34">
        <v>23</v>
      </c>
      <c r="AB28" s="34">
        <v>-4</v>
      </c>
      <c r="AC28" s="34">
        <v>1</v>
      </c>
      <c r="AD28" s="34">
        <v>5.5</v>
      </c>
      <c r="AE28" s="34">
        <v>-0.3</v>
      </c>
      <c r="AF28" s="34"/>
    </row>
    <row r="29" spans="1:32">
      <c r="A29" s="3"/>
      <c r="B29" s="3"/>
      <c r="C29" s="3"/>
      <c r="D29" s="33" t="str">
        <f>IF($H$1=852456,D30,"")</f>
        <v/>
      </c>
      <c r="E29" s="3"/>
      <c r="F29" s="33" t="str">
        <f>IF($H$1=852456,F30,"")</f>
        <v/>
      </c>
      <c r="G29" s="3"/>
      <c r="H29" s="3"/>
      <c r="I29" s="33" t="str">
        <f>IF($H$1=852456,I30,"")</f>
        <v/>
      </c>
      <c r="J29" s="3"/>
      <c r="K29" s="3"/>
      <c r="L29" s="3"/>
      <c r="M29" s="3"/>
      <c r="N29" s="3"/>
      <c r="O29" s="33" t="str">
        <f>IF($H$1=852456,O30,"")</f>
        <v/>
      </c>
      <c r="P29" s="3"/>
      <c r="Q29" s="33" t="str">
        <f>IF($H$1=852456,Q30,"")</f>
        <v/>
      </c>
      <c r="R29" s="3"/>
      <c r="S29" s="33" t="str">
        <f>IF($H$1=852456,S30,"")</f>
        <v/>
      </c>
      <c r="T29" s="3"/>
      <c r="U29" s="33" t="str">
        <f>IF($H$1=852456,U30,"")</f>
        <v/>
      </c>
      <c r="V29" s="3"/>
      <c r="W29" s="3"/>
      <c r="X29" s="3"/>
      <c r="Y29" s="3"/>
      <c r="Z29" s="3"/>
      <c r="AA29" s="34">
        <v>24</v>
      </c>
      <c r="AB29" s="34">
        <v>-5</v>
      </c>
      <c r="AC29" s="34">
        <v>2</v>
      </c>
      <c r="AD29" s="34">
        <v>5.6</v>
      </c>
      <c r="AE29" s="34">
        <v>0.2</v>
      </c>
      <c r="AF29" s="34"/>
    </row>
    <row r="30" spans="1:32">
      <c r="A30" s="3"/>
      <c r="B30" s="3"/>
      <c r="C30" s="3"/>
      <c r="D30" s="73">
        <f>D13/D15</f>
        <v>-0.4</v>
      </c>
      <c r="E30" s="34"/>
      <c r="F30" s="73">
        <f>G13/D15</f>
        <v>-0.8</v>
      </c>
      <c r="G30" s="34"/>
      <c r="H30" s="34"/>
      <c r="I30" s="73">
        <f>J13/D15</f>
        <v>1.2</v>
      </c>
      <c r="J30" s="3"/>
      <c r="K30" s="3"/>
      <c r="L30" s="3"/>
      <c r="M30" s="3"/>
      <c r="N30" s="3"/>
      <c r="O30" s="73">
        <f>-F30</f>
        <v>0.8</v>
      </c>
      <c r="P30" s="34"/>
      <c r="Q30" s="73">
        <f>2</f>
        <v>2</v>
      </c>
      <c r="R30" s="34"/>
      <c r="S30" s="73">
        <f>-2*I30</f>
        <v>-2.4</v>
      </c>
      <c r="T30" s="34"/>
      <c r="U30" s="73">
        <v>3</v>
      </c>
      <c r="V30" s="3"/>
      <c r="W30" s="3"/>
      <c r="X30" s="3"/>
      <c r="Y30" s="3"/>
      <c r="Z30" s="3"/>
      <c r="AA30" s="34">
        <v>25</v>
      </c>
      <c r="AB30" s="34">
        <v>-3</v>
      </c>
      <c r="AC30" s="34">
        <v>1</v>
      </c>
      <c r="AD30" s="34">
        <v>5.7</v>
      </c>
      <c r="AE30" s="34">
        <v>-0.1</v>
      </c>
      <c r="AF30" s="34"/>
    </row>
    <row r="31" spans="1:32" ht="18">
      <c r="A31" s="3"/>
      <c r="B31" s="50" t="s">
        <v>42</v>
      </c>
      <c r="C31" s="9"/>
      <c r="D31" s="9"/>
      <c r="E31" s="9"/>
      <c r="F31" s="3"/>
      <c r="G31" s="3"/>
      <c r="H31" s="3"/>
      <c r="I31" s="3"/>
      <c r="J31" s="3"/>
      <c r="K31" s="3"/>
      <c r="L31" s="3"/>
      <c r="M31" s="3"/>
      <c r="N31" s="3"/>
      <c r="O31" s="3"/>
      <c r="P31" s="3"/>
      <c r="Q31" s="3"/>
      <c r="R31" s="3"/>
      <c r="S31" s="3"/>
      <c r="T31" s="3"/>
      <c r="U31" s="3"/>
      <c r="V31" s="3"/>
      <c r="W31" s="3"/>
      <c r="X31" s="3"/>
      <c r="Y31" s="3"/>
      <c r="Z31" s="3"/>
      <c r="AA31" s="34">
        <v>26</v>
      </c>
      <c r="AB31" s="34">
        <v>-4</v>
      </c>
      <c r="AC31" s="34">
        <v>2</v>
      </c>
      <c r="AD31" s="34">
        <v>5.8</v>
      </c>
      <c r="AE31" s="34">
        <v>-0.5</v>
      </c>
      <c r="AF31" s="34"/>
    </row>
    <row r="32" spans="1:32" ht="14.25">
      <c r="A32" s="3"/>
      <c r="B32" s="51" t="s">
        <v>43</v>
      </c>
      <c r="D32" s="3"/>
      <c r="E32" s="3"/>
      <c r="F32" s="3"/>
      <c r="G32" s="3"/>
      <c r="H32" s="3"/>
      <c r="I32" s="3"/>
      <c r="J32" s="3"/>
      <c r="K32" s="3"/>
      <c r="L32" s="3"/>
      <c r="M32" s="3"/>
      <c r="N32" s="3"/>
      <c r="O32" s="3"/>
      <c r="P32" s="3"/>
      <c r="Q32" s="3"/>
      <c r="R32" s="3"/>
      <c r="S32" s="3"/>
      <c r="T32" s="3"/>
      <c r="U32" s="3"/>
      <c r="V32" s="3"/>
      <c r="W32" s="3"/>
      <c r="X32" s="3"/>
      <c r="Y32" s="3"/>
      <c r="Z32" s="3"/>
      <c r="AA32" s="34">
        <v>27</v>
      </c>
      <c r="AB32" s="34">
        <v>-5</v>
      </c>
      <c r="AC32" s="34">
        <v>1</v>
      </c>
      <c r="AD32" s="34">
        <v>5.9</v>
      </c>
      <c r="AE32" s="34">
        <v>0.4</v>
      </c>
      <c r="AF32" s="34"/>
    </row>
    <row r="33" spans="1:32" ht="18">
      <c r="A33" s="3"/>
      <c r="C33" s="4"/>
      <c r="D33" s="3"/>
      <c r="E33" s="5"/>
      <c r="F33" s="3"/>
      <c r="G33" s="3"/>
      <c r="H33" s="5"/>
      <c r="I33" s="3"/>
      <c r="J33" s="3"/>
      <c r="K33" s="3"/>
      <c r="L33" s="3"/>
      <c r="M33" s="3"/>
      <c r="N33" s="3"/>
      <c r="O33" s="3"/>
      <c r="P33" s="3"/>
      <c r="Q33" s="3"/>
      <c r="R33" s="3"/>
      <c r="S33" s="3"/>
      <c r="T33" s="3"/>
      <c r="U33" s="3"/>
      <c r="V33" s="3"/>
      <c r="W33" s="3"/>
      <c r="X33" s="3"/>
      <c r="Y33" s="3"/>
      <c r="Z33" s="3"/>
      <c r="AA33" s="34">
        <v>28</v>
      </c>
      <c r="AB33" s="34">
        <v>-3</v>
      </c>
      <c r="AC33" s="34">
        <v>2</v>
      </c>
      <c r="AD33" s="34">
        <v>5.0999999999999996</v>
      </c>
      <c r="AE33" s="34">
        <v>-0.3</v>
      </c>
      <c r="AF33" s="34"/>
    </row>
    <row r="34" spans="1:32" ht="18">
      <c r="A34" s="3"/>
      <c r="B34" s="3"/>
      <c r="D34" s="71">
        <v>1</v>
      </c>
      <c r="E34" s="5" t="s">
        <v>7</v>
      </c>
      <c r="F34" s="7" t="s">
        <v>5</v>
      </c>
      <c r="G34" s="71">
        <v>1</v>
      </c>
      <c r="H34" s="5"/>
      <c r="I34" s="3"/>
      <c r="J34" s="3"/>
      <c r="K34" s="3"/>
      <c r="L34" s="3"/>
      <c r="M34" s="3"/>
      <c r="N34" s="3"/>
      <c r="O34" s="3"/>
      <c r="P34" s="3"/>
      <c r="Q34" s="3"/>
      <c r="R34" s="3"/>
      <c r="S34" s="3"/>
      <c r="T34" s="3"/>
      <c r="U34" s="3"/>
      <c r="V34" s="3"/>
      <c r="W34" s="3"/>
      <c r="X34" s="3"/>
      <c r="Y34" s="3"/>
      <c r="Z34" s="3"/>
      <c r="AA34" s="34">
        <v>29</v>
      </c>
      <c r="AB34" s="34">
        <v>-4</v>
      </c>
      <c r="AC34" s="34">
        <v>1</v>
      </c>
      <c r="AD34" s="34">
        <v>5.2</v>
      </c>
      <c r="AE34" s="34">
        <v>0.2</v>
      </c>
      <c r="AF34" s="34"/>
    </row>
    <row r="35" spans="1:32" ht="18">
      <c r="A35" s="3"/>
      <c r="B35" s="3"/>
      <c r="C35" s="4" t="s">
        <v>12</v>
      </c>
      <c r="D35" s="3"/>
      <c r="E35" s="3"/>
      <c r="F35" s="3"/>
      <c r="G35" s="3"/>
      <c r="H35" s="3"/>
      <c r="I35" s="3"/>
      <c r="J35" s="3"/>
      <c r="K35" s="3"/>
      <c r="L35" s="3"/>
      <c r="M35" s="3"/>
      <c r="N35" s="3"/>
      <c r="O35" s="3"/>
      <c r="P35" s="3"/>
      <c r="Q35" s="3"/>
      <c r="R35" s="3"/>
      <c r="S35" s="3"/>
      <c r="T35" s="3"/>
      <c r="U35" s="3"/>
      <c r="V35" s="3"/>
      <c r="W35" s="3"/>
      <c r="X35" s="3"/>
      <c r="Y35" s="3"/>
      <c r="Z35" s="3"/>
      <c r="AA35" s="34">
        <v>30</v>
      </c>
      <c r="AB35" s="34">
        <v>-5</v>
      </c>
      <c r="AC35" s="34">
        <v>2</v>
      </c>
      <c r="AD35" s="34">
        <v>5.3</v>
      </c>
      <c r="AE35" s="34">
        <v>-0.1</v>
      </c>
      <c r="AF35" s="34"/>
    </row>
    <row r="36" spans="1:32" ht="18">
      <c r="A36" s="3"/>
      <c r="B36" s="3"/>
      <c r="C36" s="3"/>
      <c r="D36" s="71">
        <v>1</v>
      </c>
      <c r="E36" s="5" t="s">
        <v>4</v>
      </c>
      <c r="F36" s="3"/>
      <c r="G36" s="3"/>
      <c r="H36" s="3"/>
      <c r="I36" s="3"/>
      <c r="J36" s="3"/>
      <c r="K36" s="3"/>
      <c r="L36" s="3"/>
      <c r="M36" s="3"/>
      <c r="N36" s="3"/>
      <c r="O36" s="3"/>
      <c r="P36" s="3"/>
      <c r="Q36" s="3"/>
      <c r="R36" s="3"/>
      <c r="S36" s="3"/>
      <c r="T36" s="3"/>
      <c r="U36" s="3"/>
      <c r="V36" s="3"/>
      <c r="W36" s="3"/>
      <c r="X36" s="3"/>
      <c r="Y36" s="3"/>
      <c r="Z36" s="3"/>
      <c r="AA36" s="34">
        <v>31</v>
      </c>
      <c r="AB36" s="34">
        <v>-3</v>
      </c>
      <c r="AC36" s="34">
        <v>1</v>
      </c>
      <c r="AD36" s="34">
        <v>5.4</v>
      </c>
      <c r="AE36" s="34">
        <v>-0.5</v>
      </c>
      <c r="AF36" s="34"/>
    </row>
    <row r="37" spans="1:32">
      <c r="A37" s="3"/>
      <c r="B37" s="3"/>
      <c r="C37" s="3"/>
      <c r="D37" s="33" t="str">
        <f>IF($H$1=852456,D38,"")</f>
        <v/>
      </c>
      <c r="E37" s="3"/>
      <c r="G37" s="33" t="str">
        <f>IF($H$1=852456,G38,"")</f>
        <v/>
      </c>
      <c r="H37" s="3"/>
      <c r="I37" s="3"/>
      <c r="J37" s="3"/>
      <c r="K37" s="3"/>
      <c r="L37" s="3"/>
      <c r="M37" s="3"/>
      <c r="N37" s="3"/>
      <c r="O37" s="3"/>
      <c r="P37" s="3"/>
      <c r="Q37" s="3"/>
      <c r="R37" s="3"/>
      <c r="S37" s="3"/>
      <c r="T37" s="3"/>
      <c r="U37" s="3"/>
      <c r="V37" s="3"/>
      <c r="W37" s="3"/>
      <c r="X37" s="3"/>
      <c r="Y37" s="3"/>
      <c r="Z37" s="3"/>
      <c r="AA37" s="34">
        <v>32</v>
      </c>
      <c r="AB37" s="34">
        <v>-4</v>
      </c>
      <c r="AC37" s="34">
        <v>2</v>
      </c>
      <c r="AD37" s="34">
        <v>5.5</v>
      </c>
      <c r="AE37" s="34">
        <v>0.4</v>
      </c>
      <c r="AF37" s="34"/>
    </row>
    <row r="38" spans="1:32">
      <c r="A38" s="3"/>
      <c r="B38" s="3"/>
      <c r="C38" s="3"/>
      <c r="D38" s="73">
        <f>O30</f>
        <v>0.8</v>
      </c>
      <c r="E38" s="34"/>
      <c r="F38" s="34"/>
      <c r="G38" s="73">
        <f>S30</f>
        <v>-2.4</v>
      </c>
      <c r="H38" s="3"/>
      <c r="I38" s="3"/>
      <c r="J38" s="3"/>
      <c r="K38" s="3"/>
      <c r="L38" s="3"/>
      <c r="M38" s="3"/>
      <c r="N38" s="3"/>
      <c r="O38" s="3"/>
      <c r="P38" s="3"/>
      <c r="Q38" s="3"/>
      <c r="R38" s="3"/>
      <c r="S38" s="3"/>
      <c r="T38" s="3"/>
      <c r="U38" s="3"/>
      <c r="V38" s="3"/>
      <c r="W38" s="3"/>
      <c r="X38" s="3"/>
      <c r="Y38" s="3"/>
      <c r="Z38" s="3"/>
      <c r="AA38" s="34">
        <v>33</v>
      </c>
      <c r="AB38" s="34">
        <v>-5</v>
      </c>
      <c r="AC38" s="34">
        <v>1</v>
      </c>
      <c r="AD38" s="34">
        <v>5.6</v>
      </c>
      <c r="AE38" s="34">
        <v>-0.3</v>
      </c>
      <c r="AF38" s="34"/>
    </row>
    <row r="39" spans="1:32" ht="14.25">
      <c r="A39" s="3"/>
      <c r="B39" s="51" t="s">
        <v>44</v>
      </c>
      <c r="C39" s="3"/>
      <c r="E39" s="3"/>
      <c r="H39" s="3"/>
      <c r="I39" s="3"/>
      <c r="J39" s="3"/>
      <c r="K39" s="3"/>
      <c r="L39" s="3"/>
      <c r="M39" s="3"/>
      <c r="N39" s="3"/>
      <c r="O39" s="3"/>
      <c r="P39" s="3"/>
      <c r="Q39" s="3"/>
      <c r="R39" s="3"/>
      <c r="S39" s="3"/>
      <c r="T39" s="3"/>
      <c r="U39" s="3"/>
      <c r="V39" s="3"/>
      <c r="W39" s="3"/>
      <c r="X39" s="3"/>
      <c r="Y39" s="3"/>
      <c r="Z39" s="3"/>
      <c r="AA39" s="34">
        <v>34</v>
      </c>
      <c r="AB39" s="34">
        <v>-3</v>
      </c>
      <c r="AC39" s="34">
        <v>2</v>
      </c>
      <c r="AD39" s="34">
        <v>5.7</v>
      </c>
      <c r="AE39" s="34">
        <v>0.2</v>
      </c>
      <c r="AF39" s="34"/>
    </row>
    <row r="40" spans="1:32" ht="18">
      <c r="A40" s="3"/>
      <c r="B40" s="3"/>
      <c r="C40" s="4"/>
      <c r="D40" s="71">
        <v>1</v>
      </c>
      <c r="E40" s="5" t="s">
        <v>7</v>
      </c>
      <c r="F40" s="5" t="s">
        <v>5</v>
      </c>
      <c r="G40" s="71">
        <v>1</v>
      </c>
      <c r="H40" s="5" t="s">
        <v>23</v>
      </c>
      <c r="I40" s="5">
        <v>0</v>
      </c>
      <c r="J40" s="3"/>
      <c r="K40" s="3"/>
      <c r="L40" s="3"/>
      <c r="M40" s="3"/>
      <c r="N40" s="3"/>
      <c r="O40" s="3"/>
      <c r="P40" s="3"/>
      <c r="Q40" s="3"/>
      <c r="R40" s="3"/>
      <c r="S40" s="3"/>
      <c r="T40" s="3"/>
      <c r="U40" s="3"/>
      <c r="V40" s="3"/>
      <c r="W40" s="3"/>
      <c r="X40" s="3"/>
      <c r="Y40" s="3"/>
      <c r="Z40" s="3"/>
      <c r="AA40" s="34">
        <v>35</v>
      </c>
      <c r="AB40" s="34">
        <v>-4</v>
      </c>
      <c r="AC40" s="34">
        <v>1</v>
      </c>
      <c r="AD40" s="34">
        <v>5.8</v>
      </c>
      <c r="AE40" s="34">
        <v>-0.1</v>
      </c>
      <c r="AF40" s="34"/>
    </row>
    <row r="41" spans="1:32">
      <c r="A41" s="3"/>
      <c r="B41" s="3"/>
      <c r="C41" s="3"/>
      <c r="D41" s="33" t="str">
        <f>IF($H$1=852456,D42,"")</f>
        <v/>
      </c>
      <c r="E41" s="3"/>
      <c r="F41" s="3"/>
      <c r="G41" s="33" t="str">
        <f>IF($H$1=852456,G42,"")</f>
        <v/>
      </c>
      <c r="H41" s="3"/>
      <c r="I41" s="3"/>
      <c r="J41" s="3"/>
      <c r="K41" s="3"/>
      <c r="L41" s="3"/>
      <c r="M41" s="3"/>
      <c r="N41" s="3"/>
      <c r="O41" s="3"/>
      <c r="P41" s="3"/>
      <c r="Q41" s="3"/>
      <c r="R41" s="3"/>
      <c r="S41" s="3"/>
      <c r="T41" s="3"/>
      <c r="U41" s="3"/>
      <c r="V41" s="3"/>
      <c r="W41" s="3"/>
      <c r="X41" s="3"/>
      <c r="Y41" s="3"/>
      <c r="Z41" s="3"/>
      <c r="AA41" s="34">
        <v>36</v>
      </c>
      <c r="AB41" s="34">
        <v>-5</v>
      </c>
      <c r="AC41" s="34">
        <v>2</v>
      </c>
      <c r="AD41" s="34">
        <v>5.9</v>
      </c>
      <c r="AE41" s="34">
        <v>-0.5</v>
      </c>
      <c r="AF41" s="34"/>
    </row>
    <row r="42" spans="1:32">
      <c r="A42" s="3"/>
      <c r="B42" s="3"/>
      <c r="C42" s="3"/>
      <c r="D42" s="26">
        <f>-G38/D38</f>
        <v>2.9999999999999996</v>
      </c>
      <c r="E42" s="10"/>
      <c r="F42" s="10"/>
      <c r="G42" s="26">
        <f>-G38/D38</f>
        <v>2.9999999999999996</v>
      </c>
      <c r="H42" s="10"/>
      <c r="I42" s="3"/>
      <c r="J42" s="3"/>
      <c r="K42" s="10"/>
      <c r="L42" s="3"/>
      <c r="M42" s="3"/>
      <c r="N42" s="3"/>
      <c r="O42" s="3"/>
      <c r="P42" s="3"/>
      <c r="Q42" s="3"/>
      <c r="R42" s="3"/>
      <c r="S42" s="3"/>
      <c r="T42" s="3"/>
      <c r="U42" s="3"/>
      <c r="V42" s="32"/>
      <c r="W42" s="32"/>
      <c r="X42" s="32"/>
      <c r="Y42" s="32"/>
      <c r="Z42" s="32"/>
      <c r="AA42" s="34"/>
      <c r="AB42" s="34"/>
      <c r="AC42" s="34"/>
      <c r="AD42" s="34"/>
      <c r="AE42" s="34"/>
      <c r="AF42" s="34"/>
    </row>
    <row r="43" spans="1:32" ht="15">
      <c r="A43" s="3"/>
      <c r="B43" s="52" t="s">
        <v>136</v>
      </c>
      <c r="C43" s="3"/>
      <c r="D43" s="3"/>
      <c r="E43" s="3"/>
      <c r="F43" s="3"/>
      <c r="G43" s="3"/>
      <c r="H43" s="3"/>
      <c r="I43" s="3"/>
      <c r="J43" s="3"/>
      <c r="K43" s="3"/>
      <c r="L43" s="3"/>
      <c r="M43" s="3"/>
      <c r="N43" s="3"/>
      <c r="O43" s="3"/>
      <c r="P43" s="3"/>
      <c r="Q43" s="3"/>
      <c r="R43" s="3"/>
      <c r="S43" s="3"/>
      <c r="T43" s="3"/>
      <c r="U43" s="3"/>
      <c r="V43" s="34"/>
      <c r="W43" s="34"/>
      <c r="X43" s="34"/>
      <c r="Y43" s="34"/>
      <c r="Z43" s="34"/>
      <c r="AA43" s="34"/>
      <c r="AB43" s="34"/>
      <c r="AC43" s="34"/>
      <c r="AD43" s="34"/>
      <c r="AE43" s="34"/>
      <c r="AF43" s="34"/>
    </row>
    <row r="44" spans="1:32" ht="18.75">
      <c r="A44" s="3"/>
      <c r="B44" s="3"/>
      <c r="C44" s="3"/>
      <c r="D44" s="4" t="s">
        <v>45</v>
      </c>
      <c r="E44" s="15"/>
      <c r="F44" s="3"/>
      <c r="G44" s="3"/>
      <c r="H44" s="5"/>
      <c r="I44" s="3"/>
      <c r="J44" s="3"/>
      <c r="K44" s="3"/>
      <c r="L44" s="3"/>
      <c r="M44" s="3"/>
      <c r="N44" s="3"/>
      <c r="O44" s="3"/>
      <c r="P44" s="3"/>
      <c r="Q44" s="3"/>
      <c r="R44" s="3"/>
      <c r="S44" s="3"/>
      <c r="T44" s="3"/>
      <c r="U44" s="3"/>
      <c r="V44" s="34"/>
      <c r="W44" s="34"/>
      <c r="X44" s="34"/>
      <c r="Y44" s="34"/>
      <c r="Z44" s="34"/>
      <c r="AA44" s="34"/>
      <c r="AB44" s="34"/>
      <c r="AC44" s="34"/>
      <c r="AD44" s="34"/>
      <c r="AE44" s="34"/>
      <c r="AF44" s="34"/>
    </row>
    <row r="45" spans="1:32">
      <c r="A45" s="3"/>
      <c r="B45" s="3"/>
      <c r="C45" s="3"/>
      <c r="D45" s="3"/>
      <c r="E45" s="21" t="str">
        <f>IF($H$1=852456,E46,"")</f>
        <v/>
      </c>
      <c r="F45" s="8"/>
      <c r="G45" s="3"/>
      <c r="H45" s="3"/>
      <c r="I45" s="3"/>
      <c r="J45" s="3"/>
      <c r="K45" s="3"/>
      <c r="L45" s="3"/>
      <c r="M45" s="3"/>
      <c r="N45" s="3"/>
      <c r="O45" s="3"/>
      <c r="P45" s="3"/>
      <c r="Q45" s="3"/>
      <c r="R45" s="3"/>
      <c r="S45" s="3"/>
      <c r="T45" s="3"/>
      <c r="U45" s="3"/>
      <c r="V45" s="34"/>
      <c r="W45" s="34"/>
      <c r="X45" s="34"/>
      <c r="Y45" s="34"/>
      <c r="Z45" s="34"/>
      <c r="AA45" s="34"/>
      <c r="AB45" s="34"/>
      <c r="AC45" s="34"/>
      <c r="AD45" s="34"/>
      <c r="AE45" s="34"/>
      <c r="AF45" s="34"/>
    </row>
    <row r="46" spans="1:32">
      <c r="A46" s="3"/>
      <c r="B46" s="3"/>
      <c r="C46" s="3"/>
      <c r="D46" s="8"/>
      <c r="E46" s="26">
        <f>-G38/D38</f>
        <v>2.9999999999999996</v>
      </c>
      <c r="F46" s="31"/>
      <c r="G46" s="8"/>
      <c r="H46" s="8"/>
      <c r="I46" s="3"/>
      <c r="J46" s="3"/>
      <c r="K46" s="3"/>
      <c r="L46" s="3"/>
      <c r="M46" s="3"/>
      <c r="N46" s="3"/>
      <c r="O46" s="3"/>
      <c r="P46" s="3"/>
      <c r="Q46" s="3"/>
      <c r="R46" s="3"/>
      <c r="S46" s="3"/>
      <c r="T46" s="3"/>
      <c r="U46" s="3"/>
      <c r="V46" s="3"/>
      <c r="W46" s="3"/>
      <c r="X46" s="3"/>
      <c r="Y46" s="3"/>
      <c r="Z46" s="3"/>
      <c r="AA46" s="34"/>
      <c r="AB46" s="34"/>
      <c r="AC46" s="34"/>
      <c r="AD46" s="34"/>
      <c r="AE46" s="34"/>
      <c r="AF46" s="34"/>
    </row>
    <row r="47" spans="1:32" ht="18.75">
      <c r="A47" s="3"/>
      <c r="B47" s="50" t="s">
        <v>137</v>
      </c>
      <c r="C47" s="3"/>
      <c r="D47" s="3"/>
      <c r="E47" s="3"/>
      <c r="F47" s="3"/>
      <c r="G47" s="3"/>
      <c r="H47" s="3"/>
      <c r="I47" s="3"/>
      <c r="J47" s="3"/>
      <c r="K47" s="3"/>
      <c r="L47" s="3"/>
      <c r="M47" s="3"/>
      <c r="N47" s="3"/>
      <c r="O47" s="3"/>
      <c r="P47" s="3"/>
      <c r="Q47" s="3"/>
      <c r="R47" s="3"/>
      <c r="S47" s="3"/>
      <c r="T47" s="3"/>
      <c r="U47" s="3"/>
      <c r="V47" s="3"/>
      <c r="W47" s="3"/>
      <c r="X47" s="3"/>
      <c r="Y47" s="3"/>
      <c r="Z47" s="3"/>
      <c r="AA47" s="34"/>
      <c r="AB47" s="34"/>
      <c r="AC47" s="34"/>
      <c r="AD47" s="34"/>
      <c r="AE47" s="34"/>
      <c r="AF47" s="34"/>
    </row>
    <row r="48" spans="1:32" ht="15">
      <c r="A48" s="3"/>
      <c r="B48" s="52" t="s">
        <v>49</v>
      </c>
      <c r="C48" s="3"/>
      <c r="D48" s="3"/>
      <c r="E48" s="3"/>
      <c r="F48" s="3"/>
      <c r="H48" s="3"/>
      <c r="I48" s="3"/>
      <c r="J48" s="3"/>
      <c r="K48" s="3"/>
      <c r="L48" s="3"/>
      <c r="M48" s="3"/>
      <c r="N48" s="3"/>
      <c r="O48" s="3"/>
      <c r="P48" s="3"/>
      <c r="Q48" s="3"/>
      <c r="R48" s="3"/>
      <c r="S48" s="3"/>
      <c r="T48" s="3"/>
      <c r="U48" s="3"/>
      <c r="V48" s="3"/>
      <c r="W48" s="3"/>
      <c r="X48" s="3"/>
      <c r="Y48" s="3"/>
      <c r="Z48" s="3"/>
      <c r="AA48" s="34"/>
      <c r="AB48" s="34"/>
      <c r="AC48" s="34"/>
      <c r="AD48" s="34"/>
      <c r="AE48" s="34"/>
      <c r="AF48" s="34"/>
    </row>
    <row r="49" spans="1:32">
      <c r="A49" s="3"/>
      <c r="B49" s="3"/>
      <c r="C49" s="3"/>
      <c r="D49" s="14" t="s">
        <v>26</v>
      </c>
      <c r="E49" s="3"/>
      <c r="F49" s="3"/>
      <c r="G49" s="3"/>
      <c r="H49" s="3"/>
      <c r="I49" s="3"/>
      <c r="J49" s="3"/>
      <c r="K49" s="3"/>
      <c r="L49" s="14" t="s">
        <v>26</v>
      </c>
      <c r="M49" s="3"/>
      <c r="N49" s="3"/>
      <c r="O49" s="3"/>
      <c r="P49" s="3"/>
      <c r="Q49" s="3"/>
      <c r="R49" s="3"/>
      <c r="S49" s="3"/>
      <c r="T49" s="3"/>
      <c r="U49" s="3"/>
      <c r="V49" s="3"/>
      <c r="W49" s="3"/>
      <c r="X49" s="3"/>
      <c r="Y49" s="3"/>
      <c r="Z49" s="3"/>
      <c r="AA49" s="34"/>
      <c r="AB49" s="34"/>
      <c r="AC49" s="34"/>
      <c r="AD49" s="34"/>
      <c r="AE49" s="34"/>
      <c r="AF49" s="34"/>
    </row>
    <row r="50" spans="1:32" ht="19.5">
      <c r="A50" s="3"/>
      <c r="B50" s="3"/>
      <c r="C50" s="4" t="s">
        <v>14</v>
      </c>
      <c r="D50" s="55"/>
      <c r="E50" s="7">
        <v>0</v>
      </c>
      <c r="F50" s="9" t="s">
        <v>46</v>
      </c>
      <c r="G50" s="3"/>
      <c r="H50" s="3"/>
      <c r="I50" s="3"/>
      <c r="J50" s="3"/>
      <c r="K50" s="4" t="s">
        <v>14</v>
      </c>
      <c r="L50" s="55"/>
      <c r="M50" s="2">
        <v>0</v>
      </c>
      <c r="N50" s="9" t="s">
        <v>47</v>
      </c>
      <c r="O50" s="3"/>
      <c r="P50" s="3"/>
      <c r="Q50" s="3"/>
      <c r="R50" s="3"/>
      <c r="S50" s="3"/>
      <c r="T50" s="3"/>
      <c r="U50" s="3"/>
      <c r="V50" s="3"/>
      <c r="W50" s="3"/>
      <c r="X50" s="3"/>
      <c r="Y50" s="3"/>
      <c r="Z50" s="3"/>
      <c r="AA50" s="34"/>
      <c r="AB50" s="34"/>
      <c r="AC50" s="34"/>
      <c r="AD50" s="34"/>
      <c r="AE50" s="34"/>
      <c r="AF50" s="34"/>
    </row>
    <row r="51" spans="1:32">
      <c r="A51" s="3"/>
      <c r="B51" s="3"/>
      <c r="C51" s="3"/>
      <c r="D51" s="54" t="str">
        <f>IF($H$1=852456,E52,"")</f>
        <v/>
      </c>
      <c r="E51" s="3"/>
      <c r="F51" s="3"/>
      <c r="G51" s="3"/>
      <c r="H51" s="3"/>
      <c r="I51" s="3"/>
      <c r="J51" s="3"/>
      <c r="K51" s="3"/>
      <c r="L51" s="54" t="str">
        <f>IF($H$1=852456,M52,"")</f>
        <v/>
      </c>
      <c r="M51" s="3"/>
      <c r="N51" s="3"/>
      <c r="O51" s="3"/>
      <c r="P51" s="3"/>
      <c r="Q51" s="3"/>
      <c r="R51" s="3"/>
      <c r="S51" s="3"/>
      <c r="T51" s="3"/>
      <c r="U51" s="3"/>
      <c r="V51" s="3"/>
      <c r="W51" s="3"/>
      <c r="X51" s="3"/>
      <c r="Y51" s="3"/>
      <c r="Z51" s="3"/>
      <c r="AA51" s="34"/>
      <c r="AB51" s="34"/>
      <c r="AC51" s="34"/>
      <c r="AD51" s="34"/>
      <c r="AE51" s="34"/>
      <c r="AF51" s="34"/>
    </row>
    <row r="52" spans="1:32" ht="15">
      <c r="A52" s="3"/>
      <c r="B52" s="3"/>
      <c r="C52" s="10"/>
      <c r="D52" s="25" t="str">
        <f>IF(E52&lt;0,"&lt;","&gt;")</f>
        <v>&lt;</v>
      </c>
      <c r="E52" s="74">
        <f>(D38*(E46-0.1)+G38)/(E46-0.1)^3</f>
        <v>-3.2801672885317198E-3</v>
      </c>
      <c r="F52" s="10"/>
      <c r="G52" s="10"/>
      <c r="H52" s="10"/>
      <c r="I52" s="10"/>
      <c r="J52" s="10"/>
      <c r="K52" s="10"/>
      <c r="L52" s="25" t="str">
        <f>IF(M52&lt;0,"&lt;","&gt;")</f>
        <v>&gt;</v>
      </c>
      <c r="M52" s="74">
        <f>(D38*(E46+0.1)+G38)/(E46+0.1)^3</f>
        <v>2.6853747776174044E-3</v>
      </c>
      <c r="N52" s="12" t="s">
        <v>18</v>
      </c>
      <c r="O52" s="3"/>
      <c r="P52" s="12" t="s">
        <v>18</v>
      </c>
      <c r="Q52" s="3"/>
      <c r="R52" s="3"/>
      <c r="S52" s="3"/>
      <c r="T52" s="3"/>
      <c r="U52" s="3"/>
      <c r="V52" s="3"/>
      <c r="W52" s="3"/>
      <c r="X52" s="3"/>
      <c r="Y52" s="3"/>
      <c r="Z52" s="3"/>
      <c r="AA52" s="34"/>
      <c r="AB52" s="34"/>
      <c r="AC52" s="34"/>
      <c r="AD52" s="34"/>
      <c r="AE52" s="34"/>
      <c r="AF52" s="34"/>
    </row>
    <row r="53" spans="1:32" ht="18">
      <c r="A53" s="3"/>
      <c r="B53" s="3"/>
      <c r="C53" s="3" t="s">
        <v>16</v>
      </c>
      <c r="D53" s="3"/>
      <c r="E53" s="3"/>
      <c r="F53" s="3"/>
      <c r="G53" s="3"/>
      <c r="H53" s="3"/>
      <c r="I53" s="3"/>
      <c r="J53" s="3"/>
      <c r="K53" s="3"/>
      <c r="L53" s="3"/>
      <c r="M53" s="3"/>
      <c r="N53" s="55"/>
      <c r="O53" t="s">
        <v>15</v>
      </c>
      <c r="P53" s="55"/>
      <c r="Q53" s="3" t="s">
        <v>17</v>
      </c>
      <c r="R53" s="3"/>
      <c r="S53" s="3"/>
      <c r="T53" s="3"/>
      <c r="U53" s="3"/>
      <c r="V53" s="3"/>
      <c r="W53" s="3"/>
      <c r="X53" s="3"/>
      <c r="Y53" s="3"/>
      <c r="Z53" s="3"/>
      <c r="AA53" s="34"/>
      <c r="AB53" s="34"/>
      <c r="AC53" s="34"/>
      <c r="AD53" s="34"/>
      <c r="AE53" s="34"/>
      <c r="AF53" s="34"/>
    </row>
    <row r="54" spans="1:32">
      <c r="A54" s="3"/>
      <c r="B54" s="3"/>
      <c r="C54" s="3"/>
      <c r="D54" s="3"/>
      <c r="E54" s="3"/>
      <c r="F54" s="3"/>
      <c r="G54" s="3"/>
      <c r="H54" s="3"/>
      <c r="I54" s="3"/>
      <c r="J54" s="3"/>
      <c r="K54" s="3"/>
      <c r="L54" s="3"/>
      <c r="M54" s="3"/>
      <c r="N54" s="32"/>
      <c r="O54" s="32"/>
      <c r="P54" s="32"/>
      <c r="Q54" s="3"/>
      <c r="R54" s="3"/>
      <c r="S54" s="3"/>
      <c r="T54" s="3"/>
      <c r="U54" s="3"/>
      <c r="V54" s="3"/>
      <c r="W54" s="3"/>
      <c r="X54" s="3"/>
      <c r="Y54" s="3"/>
      <c r="Z54" s="3"/>
      <c r="AA54" s="34"/>
      <c r="AB54" s="34"/>
      <c r="AC54" s="34"/>
      <c r="AD54" s="34"/>
      <c r="AE54" s="34"/>
      <c r="AF54" s="34"/>
    </row>
    <row r="55" spans="1:32" ht="15">
      <c r="A55" s="3"/>
      <c r="B55" s="3"/>
      <c r="C55" s="3"/>
      <c r="D55" s="3"/>
      <c r="E55" s="3"/>
      <c r="F55" s="3"/>
      <c r="G55" s="3"/>
      <c r="H55" s="3"/>
      <c r="I55" s="13" t="s">
        <v>19</v>
      </c>
      <c r="J55" s="3"/>
      <c r="K55" s="3"/>
      <c r="L55" s="14" t="s">
        <v>20</v>
      </c>
      <c r="M55" s="3"/>
      <c r="N55" s="75" t="str">
        <f>IF(E52&gt;0,"+","-")</f>
        <v>-</v>
      </c>
      <c r="O55" s="34"/>
      <c r="P55" s="75" t="str">
        <f>IF(M52&gt;0,"+","-")</f>
        <v>+</v>
      </c>
      <c r="Q55" s="3"/>
      <c r="R55" s="3"/>
      <c r="S55" s="3"/>
      <c r="T55" s="3"/>
      <c r="U55" s="3"/>
      <c r="V55" s="3"/>
      <c r="W55" s="3"/>
      <c r="X55" s="3"/>
      <c r="Y55" s="3"/>
      <c r="Z55" s="3"/>
      <c r="AA55" s="34"/>
      <c r="AB55" s="34"/>
      <c r="AC55" s="34"/>
      <c r="AD55" s="34"/>
      <c r="AE55" s="34"/>
      <c r="AF55" s="34"/>
    </row>
    <row r="56" spans="1:32" ht="18.75">
      <c r="A56" s="3"/>
      <c r="B56" s="3" t="s">
        <v>50</v>
      </c>
      <c r="C56" s="3"/>
      <c r="D56" s="3"/>
      <c r="G56" s="3"/>
      <c r="H56" s="3"/>
      <c r="I56" s="55"/>
      <c r="J56" s="3"/>
      <c r="K56" s="3"/>
      <c r="L56" s="55"/>
      <c r="M56" s="1" t="s">
        <v>21</v>
      </c>
      <c r="N56" s="15"/>
      <c r="O56" s="15"/>
      <c r="P56" s="2" t="s">
        <v>9</v>
      </c>
      <c r="Q56" s="3" t="s">
        <v>48</v>
      </c>
      <c r="R56" s="3"/>
      <c r="S56" s="3"/>
      <c r="T56" s="3"/>
      <c r="U56" s="3"/>
      <c r="V56" s="3"/>
      <c r="W56" s="3"/>
      <c r="X56" s="3"/>
      <c r="Y56" s="3"/>
      <c r="Z56" s="3"/>
      <c r="AA56" s="34"/>
      <c r="AB56" s="34"/>
      <c r="AC56" s="34"/>
      <c r="AD56" s="34"/>
      <c r="AE56" s="34"/>
      <c r="AF56" s="34"/>
    </row>
    <row r="57" spans="1:32">
      <c r="A57" s="3"/>
      <c r="B57" s="3"/>
      <c r="C57" s="3"/>
      <c r="D57" s="3"/>
      <c r="E57" s="3"/>
      <c r="F57" s="3"/>
      <c r="G57" s="3"/>
      <c r="H57" s="3"/>
      <c r="I57" s="14"/>
      <c r="J57" s="14"/>
      <c r="K57" s="14"/>
      <c r="L57" s="14"/>
      <c r="M57" s="14"/>
      <c r="N57" s="21" t="str">
        <f>IF($H$1=852456,N58,"")</f>
        <v/>
      </c>
      <c r="O57" s="38" t="str">
        <f>IF($H$1=852456,O58,"")</f>
        <v/>
      </c>
      <c r="P57" s="3"/>
      <c r="Q57" s="3"/>
      <c r="R57" s="3"/>
      <c r="S57" s="3"/>
      <c r="T57" s="3"/>
      <c r="U57" s="3"/>
      <c r="V57" s="3"/>
      <c r="W57" s="3"/>
      <c r="X57" s="3"/>
      <c r="Y57" s="3"/>
      <c r="Z57" s="3"/>
      <c r="AA57" s="34"/>
      <c r="AB57" s="34"/>
      <c r="AC57" s="34"/>
      <c r="AD57" s="34"/>
      <c r="AE57" s="34"/>
      <c r="AF57" s="34"/>
    </row>
    <row r="58" spans="1:32">
      <c r="A58" s="3"/>
      <c r="B58" s="3"/>
      <c r="C58" s="3"/>
      <c r="D58" s="3"/>
      <c r="E58" s="3"/>
      <c r="F58" s="3"/>
      <c r="G58" s="3"/>
      <c r="H58" s="10"/>
      <c r="I58" s="25" t="str">
        <f>IF(AND(E52&gt;0,M52&lt;0),"Max","Min")</f>
        <v>Min</v>
      </c>
      <c r="J58" s="10"/>
      <c r="K58" s="10"/>
      <c r="L58" s="25" t="str">
        <f>IF(AND(E52&gt;0,M52&lt;0),"H","T")</f>
        <v>T</v>
      </c>
      <c r="M58" s="10"/>
      <c r="N58" s="26">
        <f>E46</f>
        <v>2.9999999999999996</v>
      </c>
      <c r="O58" s="40">
        <f>ROUND((D13*E46^3+G13*E46^2+J13*E46)/(D15*E46^3),3)</f>
        <v>-0.53300000000000003</v>
      </c>
      <c r="P58" s="10"/>
      <c r="Q58" s="3"/>
      <c r="R58" s="3"/>
      <c r="S58" s="3"/>
      <c r="T58" s="3"/>
      <c r="U58" s="3"/>
      <c r="V58" s="3"/>
      <c r="W58" s="3"/>
      <c r="X58" s="3"/>
      <c r="Y58" s="3"/>
      <c r="Z58" s="3"/>
      <c r="AA58" s="34"/>
      <c r="AB58" s="34"/>
      <c r="AC58" s="34"/>
      <c r="AD58" s="34"/>
      <c r="AE58" s="34"/>
      <c r="AF58" s="34"/>
    </row>
    <row r="59" spans="1:32" ht="15">
      <c r="A59" s="9" t="s">
        <v>51</v>
      </c>
      <c r="B59" s="9"/>
      <c r="C59" s="9"/>
      <c r="D59" s="9"/>
      <c r="E59" s="3"/>
      <c r="F59" s="3"/>
      <c r="G59" s="3"/>
      <c r="H59" s="3"/>
      <c r="I59" s="3"/>
      <c r="J59" s="3"/>
      <c r="K59" s="3"/>
      <c r="L59" s="3"/>
      <c r="M59" s="3"/>
      <c r="N59" s="3"/>
      <c r="O59" s="3"/>
      <c r="P59" s="32"/>
      <c r="Q59" s="32"/>
      <c r="R59" s="32"/>
      <c r="S59" s="3"/>
      <c r="T59" s="3"/>
      <c r="U59" s="3"/>
      <c r="V59" s="3"/>
      <c r="W59" s="3"/>
      <c r="X59" s="3"/>
      <c r="Y59" s="3"/>
      <c r="Z59" s="3"/>
      <c r="AA59" s="34"/>
      <c r="AB59" s="34"/>
      <c r="AC59" s="34"/>
      <c r="AD59" s="34"/>
      <c r="AE59" s="34"/>
      <c r="AF59" s="34"/>
    </row>
    <row r="60" spans="1:32" ht="15">
      <c r="A60" s="9" t="s">
        <v>52</v>
      </c>
      <c r="B60" s="3"/>
      <c r="C60" s="3"/>
      <c r="D60" s="3"/>
      <c r="E60" s="3"/>
      <c r="F60" s="3"/>
      <c r="G60" s="3"/>
      <c r="H60" s="3"/>
      <c r="I60" s="3"/>
      <c r="J60" s="3"/>
      <c r="K60" s="3"/>
      <c r="L60" s="3"/>
      <c r="M60" s="3"/>
      <c r="N60" s="3"/>
      <c r="O60" s="3"/>
      <c r="P60" s="3"/>
      <c r="Q60" s="3"/>
      <c r="R60" s="3"/>
      <c r="S60" s="3"/>
      <c r="T60" s="3"/>
      <c r="U60" s="3"/>
      <c r="V60" s="3"/>
      <c r="W60" s="3"/>
      <c r="X60" s="3"/>
      <c r="Y60" s="3"/>
      <c r="Z60" s="3"/>
      <c r="AA60" s="34"/>
      <c r="AB60" s="34"/>
      <c r="AC60" s="34"/>
      <c r="AD60" s="34"/>
      <c r="AE60" s="34"/>
      <c r="AF60" s="34"/>
    </row>
    <row r="61" spans="1:32" ht="18">
      <c r="A61" s="9" t="s">
        <v>53</v>
      </c>
      <c r="B61" s="3"/>
      <c r="C61" s="3"/>
      <c r="D61" s="3"/>
      <c r="E61" s="3"/>
      <c r="F61" s="3"/>
      <c r="G61" s="3"/>
      <c r="H61" s="3"/>
      <c r="I61" s="3"/>
      <c r="J61" s="3"/>
      <c r="K61" s="3"/>
      <c r="L61" s="3"/>
      <c r="M61" s="3"/>
      <c r="N61" s="32"/>
      <c r="O61" s="32"/>
      <c r="P61" s="7"/>
      <c r="Q61" s="32"/>
      <c r="R61" s="3"/>
      <c r="S61" s="3"/>
      <c r="T61" s="3"/>
      <c r="U61" s="3"/>
      <c r="V61" s="3"/>
      <c r="W61" s="3"/>
      <c r="X61" s="3"/>
      <c r="Y61" s="3"/>
      <c r="Z61" s="3"/>
      <c r="AA61" s="34"/>
      <c r="AB61" s="34"/>
      <c r="AC61" s="34"/>
      <c r="AD61" s="34"/>
      <c r="AE61" s="34"/>
      <c r="AF61" s="34"/>
    </row>
    <row r="62" spans="1:32" ht="12" customHeight="1">
      <c r="A62" s="3"/>
      <c r="B62" s="3"/>
      <c r="C62" s="3"/>
      <c r="D62" s="3"/>
      <c r="E62" s="3"/>
      <c r="F62" s="3"/>
      <c r="G62" s="3"/>
      <c r="H62" s="3"/>
      <c r="I62" s="3"/>
      <c r="J62" s="3"/>
      <c r="K62" s="3"/>
      <c r="L62" s="3"/>
      <c r="M62" s="3"/>
      <c r="N62" s="33"/>
      <c r="O62" s="3"/>
      <c r="P62" s="3"/>
      <c r="Q62" s="3"/>
      <c r="R62" s="3"/>
      <c r="S62" s="3"/>
      <c r="T62" s="3"/>
      <c r="U62" s="3"/>
      <c r="V62" s="3"/>
      <c r="W62" s="3"/>
      <c r="X62" s="3"/>
      <c r="Y62" s="3"/>
      <c r="Z62" s="3"/>
      <c r="AA62" s="34"/>
      <c r="AB62" s="34"/>
      <c r="AC62" s="34"/>
      <c r="AD62" s="34"/>
      <c r="AE62" s="34"/>
      <c r="AF62" s="34"/>
    </row>
    <row r="63" spans="1:32" ht="18">
      <c r="A63" s="3"/>
      <c r="B63" s="3"/>
      <c r="D63" s="71"/>
      <c r="F63" s="5"/>
      <c r="G63" s="71"/>
      <c r="H63" s="3"/>
      <c r="I63" s="3"/>
      <c r="J63" s="3"/>
      <c r="K63" s="3"/>
      <c r="L63" s="3"/>
      <c r="M63" s="131" t="s">
        <v>32</v>
      </c>
      <c r="N63" s="131"/>
      <c r="O63" s="71"/>
      <c r="Q63" s="5"/>
      <c r="R63" s="132" t="s">
        <v>5</v>
      </c>
      <c r="S63" s="71"/>
      <c r="U63" s="5"/>
      <c r="V63" s="3"/>
      <c r="W63" s="3"/>
      <c r="X63" s="3"/>
      <c r="Y63" s="3"/>
      <c r="Z63" s="3"/>
      <c r="AA63" s="34"/>
      <c r="AB63" s="34"/>
      <c r="AC63" s="34"/>
      <c r="AD63" s="34"/>
      <c r="AE63" s="34"/>
      <c r="AF63" s="34"/>
    </row>
    <row r="64" spans="1:32" ht="18">
      <c r="A64" s="3"/>
      <c r="B64" s="3"/>
      <c r="C64" s="4" t="s">
        <v>12</v>
      </c>
      <c r="D64" s="3"/>
      <c r="E64" s="3"/>
      <c r="F64" s="7" t="s">
        <v>5</v>
      </c>
      <c r="G64" s="3"/>
      <c r="H64" s="3"/>
      <c r="I64" s="3"/>
      <c r="J64" s="3"/>
      <c r="K64" s="3"/>
      <c r="L64" s="3"/>
      <c r="M64" s="131"/>
      <c r="N64" s="131"/>
      <c r="O64" s="3"/>
      <c r="Q64" s="71">
        <v>1</v>
      </c>
      <c r="R64" s="132"/>
      <c r="S64" s="3"/>
      <c r="U64" s="71">
        <v>1</v>
      </c>
      <c r="V64" s="3"/>
      <c r="W64" s="3"/>
      <c r="X64" s="3"/>
      <c r="Y64" s="3"/>
      <c r="Z64" s="3"/>
      <c r="AA64" s="34"/>
      <c r="AB64" s="34"/>
      <c r="AC64" s="34"/>
      <c r="AD64" s="34"/>
      <c r="AE64" s="34"/>
      <c r="AF64" s="34"/>
    </row>
    <row r="65" spans="1:32" ht="20.25">
      <c r="A65" s="3"/>
      <c r="B65" s="3"/>
      <c r="C65" s="3"/>
      <c r="D65" s="71">
        <v>1</v>
      </c>
      <c r="E65" s="7" t="s">
        <v>6</v>
      </c>
      <c r="F65" s="3"/>
      <c r="G65" s="71">
        <v>1</v>
      </c>
      <c r="H65" s="7" t="s">
        <v>4</v>
      </c>
      <c r="I65" s="3"/>
      <c r="J65" s="3"/>
      <c r="K65" s="3"/>
      <c r="L65" s="3"/>
      <c r="M65" s="3"/>
      <c r="N65" s="3"/>
      <c r="O65" s="71">
        <v>1</v>
      </c>
      <c r="P65" s="49" t="s">
        <v>7</v>
      </c>
      <c r="Q65" s="3"/>
      <c r="R65" s="3"/>
      <c r="S65" s="71">
        <v>1</v>
      </c>
      <c r="T65" s="48" t="s">
        <v>7</v>
      </c>
      <c r="U65" s="3"/>
      <c r="V65" s="3"/>
      <c r="W65" s="3"/>
      <c r="X65" s="3"/>
      <c r="Y65" s="3"/>
      <c r="Z65" s="3"/>
      <c r="AA65" s="34"/>
      <c r="AB65" s="34"/>
      <c r="AC65" s="34"/>
      <c r="AD65" s="34"/>
      <c r="AE65" s="34"/>
      <c r="AF65" s="34"/>
    </row>
    <row r="66" spans="1:32">
      <c r="A66" s="3"/>
      <c r="B66" s="3"/>
      <c r="C66" s="3"/>
      <c r="D66" s="33" t="str">
        <f>IF($H$1=852456,D67,"")</f>
        <v/>
      </c>
      <c r="E66" s="3"/>
      <c r="F66" s="3"/>
      <c r="G66" s="33" t="str">
        <f>IF($H$1=852456,G67,"")</f>
        <v/>
      </c>
      <c r="H66" s="3"/>
      <c r="I66" s="3"/>
      <c r="J66" s="3"/>
      <c r="K66" s="3"/>
      <c r="L66" s="3"/>
      <c r="M66" s="3"/>
      <c r="N66" s="3"/>
      <c r="O66" s="33" t="str">
        <f>IF($H$1=852456,O67,"")</f>
        <v/>
      </c>
      <c r="P66" s="3"/>
      <c r="Q66" s="33" t="str">
        <f>IF($H$1=852456,Q67,"")</f>
        <v/>
      </c>
      <c r="R66" s="3"/>
      <c r="S66" s="33" t="str">
        <f>IF($H$1=852456,S67,"")</f>
        <v/>
      </c>
      <c r="T66" s="3"/>
      <c r="U66" s="33" t="str">
        <f>IF($H$1=852456,U67,"")</f>
        <v/>
      </c>
      <c r="V66" s="3"/>
      <c r="W66" s="3"/>
      <c r="X66" s="3"/>
      <c r="Y66" s="3"/>
      <c r="Z66" s="3"/>
      <c r="AA66" s="34"/>
      <c r="AB66" s="34"/>
      <c r="AC66" s="34"/>
      <c r="AD66" s="34"/>
      <c r="AE66" s="34"/>
      <c r="AF66" s="34"/>
    </row>
    <row r="67" spans="1:32">
      <c r="A67" s="3"/>
      <c r="B67" s="3"/>
      <c r="C67" s="3"/>
      <c r="D67" s="73">
        <f>O30</f>
        <v>0.8</v>
      </c>
      <c r="E67" s="34"/>
      <c r="F67" s="34"/>
      <c r="G67" s="73">
        <f>S30</f>
        <v>-2.4</v>
      </c>
      <c r="H67" s="34"/>
      <c r="I67" s="34"/>
      <c r="J67" s="34"/>
      <c r="K67" s="34"/>
      <c r="L67" s="34"/>
      <c r="M67" s="34"/>
      <c r="N67" s="34"/>
      <c r="O67" s="73">
        <f>-2*D67</f>
        <v>-1.6</v>
      </c>
      <c r="P67" s="34"/>
      <c r="Q67" s="73">
        <v>3</v>
      </c>
      <c r="R67" s="34"/>
      <c r="S67" s="73">
        <f>-3*G67</f>
        <v>7.1999999999999993</v>
      </c>
      <c r="T67" s="34"/>
      <c r="U67" s="73">
        <v>4</v>
      </c>
      <c r="V67" s="3"/>
      <c r="W67" s="3"/>
      <c r="X67" s="3"/>
      <c r="Y67" s="3"/>
      <c r="Z67" s="3"/>
      <c r="AA67" s="34"/>
      <c r="AB67" s="34"/>
      <c r="AC67" s="34"/>
      <c r="AD67" s="34"/>
      <c r="AE67" s="34"/>
      <c r="AF67" s="34"/>
    </row>
    <row r="68" spans="1:32" ht="18">
      <c r="A68" s="3"/>
      <c r="B68" s="50" t="s">
        <v>54</v>
      </c>
      <c r="C68" s="9"/>
      <c r="D68" s="9"/>
      <c r="E68" s="9"/>
      <c r="F68" s="3"/>
      <c r="G68" s="3"/>
      <c r="H68" s="3"/>
      <c r="I68" s="3"/>
      <c r="J68" s="3"/>
      <c r="K68" s="3"/>
      <c r="L68" s="3"/>
      <c r="M68" s="3"/>
      <c r="N68" s="3"/>
      <c r="O68" s="3"/>
      <c r="P68" s="3"/>
      <c r="Q68" s="3"/>
      <c r="R68" s="3"/>
      <c r="S68" s="3"/>
      <c r="T68" s="3"/>
      <c r="U68" s="3"/>
      <c r="V68" s="3"/>
      <c r="W68" s="3"/>
      <c r="X68" s="3"/>
      <c r="Y68" s="3"/>
      <c r="Z68" s="3"/>
      <c r="AA68" s="34"/>
      <c r="AB68" s="34"/>
      <c r="AC68" s="34"/>
      <c r="AD68" s="34"/>
      <c r="AE68" s="34"/>
      <c r="AF68" s="34"/>
    </row>
    <row r="69" spans="1:32" ht="14.25">
      <c r="A69" s="3"/>
      <c r="B69" s="51" t="s">
        <v>55</v>
      </c>
      <c r="D69" s="3"/>
      <c r="E69" s="3"/>
      <c r="F69" s="3"/>
      <c r="G69" s="3"/>
      <c r="H69" s="3"/>
      <c r="I69" s="3"/>
      <c r="J69" s="3"/>
      <c r="K69" s="3"/>
      <c r="L69" s="3"/>
      <c r="M69" s="3"/>
      <c r="N69" s="3"/>
      <c r="O69" s="3"/>
      <c r="P69" s="3"/>
      <c r="Q69" s="3"/>
      <c r="R69" s="3"/>
      <c r="S69" s="3"/>
      <c r="T69" s="3"/>
      <c r="U69" s="3"/>
      <c r="V69" s="3"/>
      <c r="W69" s="3"/>
      <c r="X69" s="3"/>
      <c r="Y69" s="3"/>
      <c r="Z69" s="3"/>
      <c r="AA69" s="34"/>
      <c r="AB69" s="34"/>
      <c r="AC69" s="34"/>
      <c r="AD69" s="34"/>
      <c r="AE69" s="34"/>
      <c r="AF69" s="34"/>
    </row>
    <row r="70" spans="1:32" ht="18">
      <c r="A70" s="3"/>
      <c r="C70" s="4"/>
      <c r="D70" s="3"/>
      <c r="E70" s="5"/>
      <c r="F70" s="3"/>
      <c r="G70" s="3"/>
      <c r="H70" s="5"/>
      <c r="I70" s="3"/>
      <c r="J70" s="3"/>
      <c r="K70" s="3"/>
      <c r="L70" s="3"/>
      <c r="M70" s="3"/>
      <c r="N70" s="3"/>
      <c r="O70" s="3"/>
      <c r="P70" s="3"/>
      <c r="Q70" s="3"/>
      <c r="R70" s="3"/>
      <c r="S70" s="3"/>
      <c r="T70" s="3"/>
      <c r="U70" s="3"/>
      <c r="V70" s="3"/>
      <c r="W70" s="3"/>
      <c r="X70" s="3"/>
      <c r="Y70" s="3"/>
      <c r="Z70" s="3"/>
      <c r="AA70" s="34"/>
      <c r="AB70" s="34"/>
      <c r="AC70" s="34"/>
      <c r="AD70" s="34"/>
      <c r="AE70" s="34"/>
      <c r="AF70" s="34"/>
    </row>
    <row r="71" spans="1:32" ht="18">
      <c r="A71" s="3"/>
      <c r="B71" s="3"/>
      <c r="D71" s="71"/>
      <c r="E71" s="5" t="s">
        <v>7</v>
      </c>
      <c r="F71" s="7" t="s">
        <v>5</v>
      </c>
      <c r="G71" s="71"/>
      <c r="H71" s="5"/>
      <c r="I71" s="3"/>
      <c r="J71" s="3"/>
      <c r="K71" s="3"/>
      <c r="L71" s="3"/>
      <c r="M71" s="3"/>
      <c r="N71" s="3"/>
      <c r="O71" s="3"/>
      <c r="P71" s="3"/>
      <c r="Q71" s="3"/>
      <c r="R71" s="3"/>
      <c r="S71" s="3"/>
      <c r="T71" s="3"/>
      <c r="U71" s="3"/>
      <c r="V71" s="3"/>
      <c r="W71" s="3"/>
      <c r="X71" s="3"/>
      <c r="Y71" s="3"/>
      <c r="Z71" s="3"/>
      <c r="AA71" s="34"/>
      <c r="AB71" s="34"/>
      <c r="AC71" s="34"/>
      <c r="AD71" s="34"/>
      <c r="AE71" s="34"/>
      <c r="AF71" s="34"/>
    </row>
    <row r="72" spans="1:32" ht="18">
      <c r="A72" s="3"/>
      <c r="B72" s="3"/>
      <c r="C72" s="4" t="s">
        <v>32</v>
      </c>
      <c r="D72" s="3"/>
      <c r="E72" s="3"/>
      <c r="F72" s="3"/>
      <c r="G72" s="3"/>
      <c r="H72" s="3"/>
      <c r="I72" s="3"/>
      <c r="J72" s="3"/>
      <c r="K72" s="3"/>
      <c r="L72" s="3"/>
      <c r="M72" s="3"/>
      <c r="N72" s="3"/>
      <c r="O72" s="3"/>
      <c r="P72" s="3"/>
      <c r="Q72" s="3"/>
      <c r="R72" s="3"/>
      <c r="S72" s="3"/>
      <c r="T72" s="3"/>
      <c r="U72" s="3"/>
      <c r="V72" s="3"/>
      <c r="W72" s="3"/>
      <c r="X72" s="3"/>
      <c r="Y72" s="3"/>
      <c r="Z72" s="3"/>
      <c r="AA72" s="34"/>
      <c r="AB72" s="34"/>
      <c r="AC72" s="34"/>
      <c r="AD72" s="34"/>
      <c r="AE72" s="34"/>
      <c r="AF72" s="34"/>
    </row>
    <row r="73" spans="1:32" ht="18">
      <c r="A73" s="3"/>
      <c r="B73" s="3"/>
      <c r="C73" s="3"/>
      <c r="D73" s="71">
        <v>1</v>
      </c>
      <c r="E73" s="5" t="s">
        <v>64</v>
      </c>
      <c r="F73" s="3"/>
      <c r="G73" s="3"/>
      <c r="H73" s="3"/>
      <c r="I73" s="3"/>
      <c r="J73" s="3"/>
      <c r="K73" s="3"/>
      <c r="L73" s="3"/>
      <c r="M73" s="3"/>
      <c r="N73" s="3"/>
      <c r="O73" s="3"/>
      <c r="P73" s="3"/>
      <c r="Q73" s="3"/>
      <c r="R73" s="3"/>
      <c r="S73" s="3"/>
      <c r="T73" s="3"/>
      <c r="U73" s="3"/>
      <c r="V73" s="3"/>
      <c r="W73" s="3"/>
      <c r="X73" s="3"/>
      <c r="Y73" s="3"/>
      <c r="Z73" s="3"/>
      <c r="AA73" s="34"/>
      <c r="AB73" s="34"/>
      <c r="AC73" s="34"/>
      <c r="AD73" s="34"/>
      <c r="AE73" s="34"/>
      <c r="AF73" s="34"/>
    </row>
    <row r="74" spans="1:32">
      <c r="A74" s="3"/>
      <c r="B74" s="3"/>
      <c r="C74" s="3"/>
      <c r="D74" s="33" t="str">
        <f>IF($H$1=852456,D75,"")</f>
        <v/>
      </c>
      <c r="E74" s="3"/>
      <c r="G74" s="33" t="str">
        <f>IF($H$1=852456,G75,"")</f>
        <v/>
      </c>
      <c r="H74" s="3"/>
      <c r="I74" s="3"/>
      <c r="J74" s="3"/>
      <c r="K74" s="3"/>
      <c r="L74" s="3"/>
      <c r="M74" s="3"/>
      <c r="N74" s="3"/>
      <c r="O74" s="3"/>
      <c r="P74" s="3"/>
      <c r="Q74" s="3"/>
      <c r="R74" s="3"/>
      <c r="S74" s="3"/>
      <c r="T74" s="3"/>
      <c r="U74" s="3"/>
      <c r="V74" s="3"/>
      <c r="W74" s="3"/>
      <c r="X74" s="3"/>
      <c r="Y74" s="3"/>
      <c r="Z74" s="3"/>
      <c r="AA74" s="34"/>
      <c r="AB74" s="34"/>
      <c r="AC74" s="34"/>
      <c r="AD74" s="34"/>
      <c r="AE74" s="34"/>
      <c r="AF74" s="34"/>
    </row>
    <row r="75" spans="1:32">
      <c r="A75" s="3"/>
      <c r="B75" s="3"/>
      <c r="C75" s="3"/>
      <c r="D75" s="73">
        <f>O67</f>
        <v>-1.6</v>
      </c>
      <c r="E75" s="34"/>
      <c r="F75" s="34"/>
      <c r="G75" s="73">
        <f>S67</f>
        <v>7.1999999999999993</v>
      </c>
      <c r="H75" s="3"/>
      <c r="I75" s="3"/>
      <c r="J75" s="3"/>
      <c r="K75" s="3"/>
      <c r="L75" s="3"/>
      <c r="M75" s="3"/>
      <c r="N75" s="3"/>
      <c r="O75" s="3"/>
      <c r="P75" s="3"/>
      <c r="Q75" s="3"/>
      <c r="R75" s="3"/>
      <c r="S75" s="3"/>
      <c r="T75" s="3"/>
      <c r="U75" s="3"/>
      <c r="V75" s="3"/>
      <c r="W75" s="3"/>
      <c r="X75" s="3"/>
      <c r="Y75" s="3"/>
      <c r="Z75" s="3"/>
      <c r="AA75" s="34"/>
      <c r="AB75" s="34"/>
      <c r="AC75" s="34"/>
      <c r="AD75" s="34"/>
      <c r="AE75" s="34"/>
      <c r="AF75" s="34"/>
    </row>
    <row r="76" spans="1:32" ht="14.25">
      <c r="A76" s="3"/>
      <c r="B76" s="51" t="s">
        <v>44</v>
      </c>
      <c r="C76" s="3"/>
      <c r="E76" s="3"/>
      <c r="H76" s="3"/>
      <c r="I76" s="3"/>
      <c r="J76" s="3"/>
      <c r="K76" s="3"/>
      <c r="L76" s="3"/>
      <c r="M76" s="3"/>
      <c r="N76" s="3"/>
      <c r="O76" s="3"/>
      <c r="P76" s="3"/>
      <c r="Q76" s="3"/>
      <c r="R76" s="3"/>
      <c r="S76" s="3"/>
      <c r="T76" s="3"/>
      <c r="U76" s="3"/>
      <c r="V76" s="3"/>
      <c r="W76" s="3"/>
      <c r="X76" s="3"/>
      <c r="Y76" s="3"/>
      <c r="Z76" s="3"/>
      <c r="AA76" s="34"/>
      <c r="AB76" s="34"/>
      <c r="AC76" s="34"/>
      <c r="AD76" s="34"/>
      <c r="AE76" s="34"/>
      <c r="AF76" s="34"/>
    </row>
    <row r="77" spans="1:32" ht="18">
      <c r="A77" s="3"/>
      <c r="B77" s="3"/>
      <c r="C77" s="4"/>
      <c r="D77" s="71">
        <v>1</v>
      </c>
      <c r="E77" s="5" t="s">
        <v>7</v>
      </c>
      <c r="F77" s="5" t="s">
        <v>5</v>
      </c>
      <c r="G77" s="15">
        <v>1</v>
      </c>
      <c r="H77" s="5" t="s">
        <v>23</v>
      </c>
      <c r="I77" s="5">
        <v>0</v>
      </c>
      <c r="J77" s="3"/>
      <c r="K77" s="3"/>
      <c r="L77" s="3"/>
      <c r="M77" s="3"/>
      <c r="N77" s="3"/>
      <c r="O77" s="3"/>
      <c r="P77" s="3"/>
      <c r="Q77" s="3"/>
      <c r="R77" s="3"/>
      <c r="S77" s="3"/>
      <c r="T77" s="3"/>
      <c r="U77" s="3"/>
      <c r="V77" s="3"/>
      <c r="W77" s="3"/>
      <c r="X77" s="3"/>
      <c r="Y77" s="3"/>
      <c r="Z77" s="3"/>
      <c r="AA77" s="34"/>
      <c r="AB77" s="34"/>
      <c r="AC77" s="34"/>
      <c r="AD77" s="34"/>
      <c r="AE77" s="34"/>
      <c r="AF77" s="34"/>
    </row>
    <row r="78" spans="1:32">
      <c r="A78" s="3"/>
      <c r="B78" s="3"/>
      <c r="C78" s="3"/>
      <c r="D78" s="33" t="str">
        <f>IF($H$1=852456,D79,"")</f>
        <v/>
      </c>
      <c r="E78" s="3"/>
      <c r="F78" s="3"/>
      <c r="G78" s="33" t="str">
        <f>IF($H$1=852456,G79,"")</f>
        <v/>
      </c>
      <c r="H78" s="3"/>
      <c r="I78" s="3"/>
      <c r="J78" s="3"/>
      <c r="K78" s="3"/>
      <c r="L78" s="3"/>
      <c r="M78" s="3"/>
      <c r="N78" s="3"/>
      <c r="O78" s="3"/>
      <c r="P78" s="3"/>
      <c r="Q78" s="3"/>
      <c r="R78" s="3"/>
      <c r="S78" s="3"/>
      <c r="T78" s="3"/>
      <c r="U78" s="3"/>
      <c r="V78" s="3"/>
      <c r="W78" s="3"/>
      <c r="X78" s="3"/>
      <c r="Y78" s="3"/>
      <c r="Z78" s="3"/>
      <c r="AA78" s="34"/>
      <c r="AB78" s="34"/>
      <c r="AC78" s="34"/>
      <c r="AD78" s="34"/>
      <c r="AE78" s="34"/>
      <c r="AF78" s="34"/>
    </row>
    <row r="79" spans="1:32">
      <c r="A79" s="3"/>
      <c r="B79" s="3"/>
      <c r="C79" s="3"/>
      <c r="D79" s="26">
        <f>-G75/D75</f>
        <v>4.4999999999999991</v>
      </c>
      <c r="E79" s="10"/>
      <c r="F79" s="10"/>
      <c r="G79" s="26">
        <f>-G75/D75</f>
        <v>4.4999999999999991</v>
      </c>
      <c r="H79" s="3"/>
      <c r="I79" s="3"/>
      <c r="J79" s="3"/>
      <c r="K79" s="10"/>
      <c r="L79" s="3"/>
      <c r="M79" s="3"/>
      <c r="N79" s="3"/>
      <c r="O79" s="3"/>
      <c r="P79" s="3"/>
      <c r="Q79" s="3"/>
      <c r="R79" s="3"/>
      <c r="S79" s="3"/>
      <c r="T79" s="3"/>
      <c r="U79" s="3"/>
      <c r="V79" s="3"/>
      <c r="W79" s="3"/>
      <c r="X79" s="3"/>
      <c r="Y79" s="3"/>
      <c r="Z79" s="3"/>
      <c r="AA79" s="34"/>
      <c r="AB79" s="34"/>
      <c r="AC79" s="34"/>
      <c r="AD79" s="34"/>
      <c r="AE79" s="34"/>
      <c r="AF79" s="34"/>
    </row>
    <row r="80" spans="1:32" ht="15">
      <c r="A80" s="3"/>
      <c r="B80" s="52" t="s">
        <v>56</v>
      </c>
      <c r="C80" s="3"/>
      <c r="D80" s="3"/>
      <c r="E80" s="3"/>
      <c r="F80" s="3"/>
      <c r="G80" s="3"/>
      <c r="H80" s="3"/>
      <c r="I80" s="3"/>
      <c r="J80" s="3"/>
      <c r="K80" s="3"/>
      <c r="L80" s="3"/>
      <c r="M80" s="3"/>
      <c r="N80" s="3"/>
      <c r="O80" s="3"/>
      <c r="P80" s="3"/>
      <c r="Q80" s="3"/>
      <c r="R80" s="3"/>
      <c r="S80" s="3"/>
      <c r="T80" s="3"/>
      <c r="U80" s="3"/>
      <c r="V80" s="3"/>
      <c r="W80" s="3"/>
      <c r="X80" s="3"/>
      <c r="Y80" s="3"/>
      <c r="Z80" s="3"/>
      <c r="AA80" s="34"/>
      <c r="AB80" s="34"/>
      <c r="AC80" s="34"/>
      <c r="AD80" s="34"/>
      <c r="AE80" s="34"/>
      <c r="AF80" s="34"/>
    </row>
    <row r="81" spans="1:32" ht="18.75">
      <c r="A81" s="3"/>
      <c r="B81" s="3"/>
      <c r="C81" s="3"/>
      <c r="D81" s="4" t="s">
        <v>57</v>
      </c>
      <c r="E81" s="15"/>
      <c r="F81" s="3"/>
      <c r="G81" s="3"/>
      <c r="H81" s="5"/>
      <c r="I81" s="3"/>
      <c r="J81" s="3"/>
      <c r="K81" s="3"/>
      <c r="L81" s="3"/>
      <c r="M81" s="3"/>
      <c r="N81" s="3"/>
      <c r="O81" s="3"/>
      <c r="P81" s="3"/>
      <c r="Q81" s="3"/>
      <c r="R81" s="3"/>
      <c r="S81" s="3"/>
      <c r="T81" s="3"/>
      <c r="U81" s="3"/>
      <c r="V81" s="3"/>
      <c r="W81" s="3"/>
      <c r="X81" s="3"/>
      <c r="Y81" s="3"/>
      <c r="Z81" s="3"/>
      <c r="AA81" s="34"/>
      <c r="AB81" s="34"/>
      <c r="AC81" s="34"/>
      <c r="AD81" s="34"/>
      <c r="AE81" s="34"/>
      <c r="AF81" s="34"/>
    </row>
    <row r="82" spans="1:32">
      <c r="A82" s="3"/>
      <c r="B82" s="3"/>
      <c r="C82" s="3"/>
      <c r="D82" s="3"/>
      <c r="E82" s="21" t="str">
        <f>IF($H$1=852456,E83,"")</f>
        <v/>
      </c>
      <c r="F82" s="8"/>
      <c r="G82" s="3"/>
      <c r="H82" s="3"/>
      <c r="I82" s="3"/>
      <c r="J82" s="3"/>
      <c r="K82" s="3"/>
      <c r="L82" s="3"/>
      <c r="M82" s="3"/>
      <c r="N82" s="3"/>
      <c r="O82" s="3"/>
      <c r="P82" s="3"/>
      <c r="Q82" s="3"/>
      <c r="R82" s="3"/>
      <c r="S82" s="3"/>
      <c r="T82" s="3"/>
      <c r="U82" s="3"/>
      <c r="V82" s="3"/>
      <c r="W82" s="3"/>
      <c r="X82" s="3"/>
      <c r="Y82" s="3"/>
      <c r="Z82" s="3"/>
      <c r="AA82" s="34"/>
      <c r="AB82" s="34"/>
      <c r="AC82" s="34"/>
      <c r="AD82" s="34"/>
      <c r="AE82" s="34"/>
      <c r="AF82" s="34"/>
    </row>
    <row r="83" spans="1:32">
      <c r="A83" s="3"/>
      <c r="B83" s="3"/>
      <c r="C83" s="3"/>
      <c r="D83" s="8"/>
      <c r="E83" s="26">
        <f>-G75/D75</f>
        <v>4.4999999999999991</v>
      </c>
      <c r="F83" s="31"/>
      <c r="G83" s="8"/>
      <c r="H83" s="8"/>
      <c r="I83" s="3"/>
      <c r="J83" s="3"/>
      <c r="K83" s="3"/>
      <c r="L83" s="3"/>
      <c r="M83" s="3"/>
      <c r="N83" s="3"/>
      <c r="O83" s="3"/>
      <c r="P83" s="3"/>
      <c r="Q83" s="3"/>
      <c r="R83" s="3"/>
      <c r="S83" s="3"/>
      <c r="T83" s="3"/>
      <c r="U83" s="3"/>
      <c r="V83" s="3"/>
      <c r="W83" s="3"/>
      <c r="X83" s="3"/>
      <c r="Y83" s="3"/>
      <c r="Z83" s="3"/>
      <c r="AA83" s="34"/>
      <c r="AB83" s="34"/>
      <c r="AC83" s="34"/>
      <c r="AD83" s="34"/>
      <c r="AE83" s="34"/>
      <c r="AF83" s="34"/>
    </row>
    <row r="84" spans="1:32" ht="18.75">
      <c r="A84" s="3"/>
      <c r="B84" s="50" t="s">
        <v>58</v>
      </c>
      <c r="C84" s="3"/>
      <c r="D84" s="3"/>
      <c r="E84" s="3"/>
      <c r="F84" s="3"/>
      <c r="G84" s="3"/>
      <c r="H84" s="3"/>
      <c r="I84" s="3"/>
      <c r="J84" s="3"/>
      <c r="K84" s="3"/>
      <c r="L84" s="3"/>
      <c r="M84" s="3"/>
      <c r="N84" s="3"/>
      <c r="O84" s="3"/>
      <c r="P84" s="3"/>
      <c r="Q84" s="3"/>
      <c r="R84" s="3"/>
      <c r="S84" s="3"/>
      <c r="T84" s="3"/>
      <c r="U84" s="3"/>
      <c r="V84" s="3"/>
      <c r="W84" s="3"/>
      <c r="X84" s="3"/>
      <c r="Y84" s="3"/>
      <c r="Z84" s="3"/>
      <c r="AA84" s="34"/>
      <c r="AB84" s="34"/>
      <c r="AC84" s="34"/>
      <c r="AD84" s="34"/>
      <c r="AE84" s="34"/>
      <c r="AF84" s="34"/>
    </row>
    <row r="85" spans="1:32" ht="15">
      <c r="A85" s="3"/>
      <c r="B85" s="52" t="s">
        <v>49</v>
      </c>
      <c r="C85" s="3"/>
      <c r="D85" s="3"/>
      <c r="E85" s="3"/>
      <c r="F85" s="3"/>
      <c r="H85" s="3"/>
      <c r="I85" s="3"/>
      <c r="J85" s="3"/>
      <c r="K85" s="3"/>
      <c r="L85" s="3"/>
      <c r="M85" s="3"/>
      <c r="N85" s="3"/>
      <c r="O85" s="3"/>
      <c r="P85" s="3"/>
      <c r="Q85" s="3"/>
      <c r="R85" s="3"/>
      <c r="S85" s="3"/>
      <c r="T85" s="3"/>
      <c r="U85" s="3"/>
      <c r="V85" s="3"/>
      <c r="W85" s="3"/>
      <c r="X85" s="3"/>
      <c r="Y85" s="3"/>
      <c r="Z85" s="3"/>
      <c r="AA85" s="34"/>
      <c r="AB85" s="34"/>
      <c r="AC85" s="34"/>
      <c r="AD85" s="34"/>
      <c r="AE85" s="34"/>
      <c r="AF85" s="34"/>
    </row>
    <row r="86" spans="1:32">
      <c r="A86" s="3"/>
      <c r="B86" s="3"/>
      <c r="C86" s="3"/>
      <c r="D86" s="14" t="s">
        <v>26</v>
      </c>
      <c r="E86" s="3"/>
      <c r="F86" s="3"/>
      <c r="G86" s="3"/>
      <c r="H86" s="3"/>
      <c r="I86" s="3"/>
      <c r="J86" s="3"/>
      <c r="K86" s="3"/>
      <c r="L86" s="14" t="s">
        <v>26</v>
      </c>
      <c r="M86" s="3"/>
      <c r="N86" s="3"/>
      <c r="O86" s="3"/>
      <c r="P86" s="3"/>
      <c r="Q86" s="3"/>
      <c r="R86" s="3"/>
      <c r="S86" s="3"/>
      <c r="T86" s="3"/>
      <c r="U86" s="3"/>
      <c r="V86" s="3"/>
      <c r="W86" s="3"/>
      <c r="X86" s="3"/>
      <c r="Y86" s="3"/>
      <c r="Z86" s="3"/>
      <c r="AA86" s="34"/>
      <c r="AB86" s="34"/>
      <c r="AC86" s="34"/>
      <c r="AD86" s="34"/>
      <c r="AE86" s="34"/>
      <c r="AF86" s="34"/>
    </row>
    <row r="87" spans="1:32" ht="19.5">
      <c r="A87" s="3"/>
      <c r="B87" s="3"/>
      <c r="C87" s="4" t="s">
        <v>59</v>
      </c>
      <c r="D87" s="55"/>
      <c r="E87" s="7">
        <v>0</v>
      </c>
      <c r="F87" s="9" t="s">
        <v>61</v>
      </c>
      <c r="G87" s="3"/>
      <c r="H87" s="3"/>
      <c r="I87" s="3"/>
      <c r="J87" s="3"/>
      <c r="K87" s="4" t="s">
        <v>60</v>
      </c>
      <c r="L87" s="55"/>
      <c r="M87" s="2">
        <v>0</v>
      </c>
      <c r="N87" s="9" t="s">
        <v>62</v>
      </c>
      <c r="O87" s="3"/>
      <c r="P87" s="3"/>
      <c r="Q87" s="3"/>
      <c r="R87" s="3"/>
      <c r="S87" s="3"/>
      <c r="T87" s="3"/>
      <c r="U87" s="3"/>
      <c r="V87" s="3"/>
      <c r="W87" s="3"/>
      <c r="X87" s="3"/>
      <c r="Y87" s="3"/>
      <c r="Z87" s="3"/>
      <c r="AA87" s="34"/>
      <c r="AB87" s="34"/>
      <c r="AC87" s="34"/>
      <c r="AD87" s="34"/>
      <c r="AE87" s="34"/>
      <c r="AF87" s="34"/>
    </row>
    <row r="88" spans="1:32">
      <c r="A88" s="3"/>
      <c r="B88" s="3"/>
      <c r="C88" s="3"/>
      <c r="D88" s="54" t="str">
        <f>IF($H$1=852456,E89,"")</f>
        <v/>
      </c>
      <c r="E88" s="3"/>
      <c r="F88" s="3"/>
      <c r="G88" s="3"/>
      <c r="H88" s="3"/>
      <c r="I88" s="3"/>
      <c r="J88" s="3"/>
      <c r="K88" s="3"/>
      <c r="L88" s="54" t="str">
        <f>IF($H$1=852456,M89,"")</f>
        <v/>
      </c>
      <c r="M88" s="3"/>
      <c r="N88" s="3"/>
      <c r="O88" s="3"/>
      <c r="P88" s="3"/>
      <c r="Q88" s="3"/>
      <c r="R88" s="3"/>
      <c r="S88" s="3"/>
      <c r="T88" s="3"/>
      <c r="U88" s="3"/>
      <c r="V88" s="3"/>
      <c r="W88" s="3"/>
      <c r="X88" s="3"/>
      <c r="Y88" s="3"/>
      <c r="Z88" s="3"/>
      <c r="AA88" s="34"/>
      <c r="AB88" s="34"/>
      <c r="AC88" s="34"/>
      <c r="AD88" s="34"/>
      <c r="AE88" s="34"/>
      <c r="AF88" s="34"/>
    </row>
    <row r="89" spans="1:32" ht="15">
      <c r="A89" s="3"/>
      <c r="B89" s="3"/>
      <c r="C89" s="10"/>
      <c r="D89" s="25" t="str">
        <f>IF(E89&lt;0,"&lt;","&gt;")</f>
        <v>&gt;</v>
      </c>
      <c r="E89" s="74">
        <f>(D75*(E83-0.1)+G75)/(E83-0.1)^4</f>
        <v>4.2688340960316977E-4</v>
      </c>
      <c r="F89" s="10"/>
      <c r="G89" s="10"/>
      <c r="H89" s="10"/>
      <c r="I89" s="10"/>
      <c r="J89" s="10"/>
      <c r="K89" s="10"/>
      <c r="L89" s="25" t="str">
        <f>IF(M89&lt;0,"&lt;","&gt;")</f>
        <v>&lt;</v>
      </c>
      <c r="M89" s="74">
        <f>(D75*(E83+0.1)+G75)/(E83+0.1)^4</f>
        <v>-3.5734577849564443E-4</v>
      </c>
      <c r="N89" s="12" t="s">
        <v>18</v>
      </c>
      <c r="O89" s="3"/>
      <c r="P89" s="12" t="s">
        <v>18</v>
      </c>
      <c r="Q89" s="3"/>
      <c r="R89" s="3"/>
      <c r="S89" s="3"/>
      <c r="T89" s="3"/>
      <c r="U89" s="3"/>
      <c r="V89" s="3"/>
      <c r="W89" s="3"/>
      <c r="X89" s="3"/>
      <c r="Y89" s="3"/>
      <c r="Z89" s="3"/>
      <c r="AA89" s="34"/>
      <c r="AB89" s="34"/>
      <c r="AC89" s="34"/>
      <c r="AD89" s="34"/>
      <c r="AE89" s="34"/>
      <c r="AF89" s="34"/>
    </row>
    <row r="90" spans="1:32" ht="18">
      <c r="A90" s="3"/>
      <c r="B90" s="3"/>
      <c r="C90" s="3" t="s">
        <v>63</v>
      </c>
      <c r="D90" s="3"/>
      <c r="E90" s="3"/>
      <c r="F90" s="3"/>
      <c r="G90" s="3"/>
      <c r="H90" s="3"/>
      <c r="I90" s="3"/>
      <c r="J90" s="3"/>
      <c r="K90" s="3"/>
      <c r="L90" s="3"/>
      <c r="M90" s="3"/>
      <c r="N90" s="55"/>
      <c r="O90" t="s">
        <v>15</v>
      </c>
      <c r="P90" s="55"/>
      <c r="Q90" s="3" t="s">
        <v>17</v>
      </c>
      <c r="R90" s="3"/>
      <c r="S90" s="3"/>
      <c r="T90" s="3"/>
      <c r="U90" s="3"/>
      <c r="V90" s="3"/>
      <c r="W90" s="3"/>
      <c r="X90" s="3"/>
      <c r="Y90" s="3"/>
      <c r="Z90" s="3"/>
      <c r="AA90" s="34"/>
      <c r="AB90" s="34"/>
      <c r="AC90" s="34"/>
      <c r="AD90" s="34"/>
      <c r="AE90" s="34"/>
      <c r="AF90" s="34"/>
    </row>
    <row r="91" spans="1:32">
      <c r="A91" s="3"/>
      <c r="B91" s="3"/>
      <c r="C91" s="3"/>
      <c r="D91" s="3"/>
      <c r="E91" s="3"/>
      <c r="F91" s="3"/>
      <c r="G91" s="3"/>
      <c r="H91" s="3"/>
      <c r="I91" s="3"/>
      <c r="J91" s="3"/>
      <c r="K91" s="3"/>
      <c r="L91" s="3"/>
      <c r="M91" s="3"/>
      <c r="N91" s="32"/>
      <c r="O91" s="32"/>
      <c r="P91" s="32"/>
      <c r="Q91" s="3"/>
      <c r="R91" s="3"/>
      <c r="S91" s="3"/>
      <c r="T91" s="3"/>
      <c r="U91" s="3"/>
      <c r="V91" s="3"/>
      <c r="W91" s="3"/>
      <c r="X91" s="3"/>
      <c r="Y91" s="3"/>
      <c r="Z91" s="3"/>
      <c r="AA91" s="34"/>
      <c r="AB91" s="34"/>
      <c r="AC91" s="34"/>
      <c r="AD91" s="34"/>
      <c r="AE91" s="34"/>
      <c r="AF91" s="34"/>
    </row>
    <row r="92" spans="1:32" ht="15">
      <c r="A92" s="3"/>
      <c r="B92" s="3"/>
      <c r="C92" s="3"/>
      <c r="D92" s="3"/>
      <c r="E92" s="3"/>
      <c r="F92" s="3"/>
      <c r="G92" s="3"/>
      <c r="H92" s="3"/>
      <c r="I92" s="13"/>
      <c r="J92" s="3"/>
      <c r="K92" s="3"/>
      <c r="L92" s="14"/>
      <c r="M92" s="3"/>
      <c r="N92" s="75" t="str">
        <f>IF(E89&gt;0,"+","-")</f>
        <v>+</v>
      </c>
      <c r="O92" s="34"/>
      <c r="P92" s="75" t="str">
        <f>IF(M89&gt;0,"+","-")</f>
        <v>-</v>
      </c>
      <c r="Q92" s="3"/>
      <c r="R92" s="3"/>
      <c r="S92" s="3"/>
      <c r="T92" s="3"/>
      <c r="U92" s="3"/>
      <c r="V92" s="3"/>
      <c r="W92" s="3"/>
      <c r="X92" s="3"/>
      <c r="Y92" s="3"/>
      <c r="Z92" s="3"/>
      <c r="AA92" s="34"/>
      <c r="AB92" s="34"/>
      <c r="AC92" s="34"/>
      <c r="AD92" s="34"/>
      <c r="AE92" s="34"/>
      <c r="AF92" s="34"/>
    </row>
    <row r="93" spans="1:32" ht="18.75">
      <c r="A93" s="3"/>
      <c r="B93" s="3" t="s">
        <v>65</v>
      </c>
      <c r="C93" s="3"/>
      <c r="D93" s="3"/>
      <c r="G93" s="3"/>
      <c r="H93" s="3"/>
      <c r="I93" s="3"/>
      <c r="J93" s="3"/>
      <c r="K93" s="3"/>
      <c r="L93" s="3"/>
      <c r="M93" s="1" t="s">
        <v>66</v>
      </c>
      <c r="N93" s="15"/>
      <c r="O93" s="15"/>
      <c r="P93" s="2" t="s">
        <v>9</v>
      </c>
      <c r="Q93" s="3" t="s">
        <v>48</v>
      </c>
      <c r="R93" s="3"/>
      <c r="S93" s="3"/>
      <c r="T93" s="3"/>
      <c r="U93" s="3"/>
      <c r="V93" s="3"/>
      <c r="W93" s="3"/>
      <c r="X93" s="3"/>
      <c r="Y93" s="3"/>
      <c r="Z93" s="3"/>
      <c r="AA93" s="34"/>
      <c r="AB93" s="34"/>
      <c r="AC93" s="34"/>
      <c r="AD93" s="34"/>
      <c r="AE93" s="34"/>
      <c r="AF93" s="34"/>
    </row>
    <row r="94" spans="1:32">
      <c r="A94" s="3"/>
      <c r="B94" s="3"/>
      <c r="C94" s="3"/>
      <c r="D94" s="3"/>
      <c r="E94" s="3"/>
      <c r="F94" s="3"/>
      <c r="G94" s="3"/>
      <c r="H94" s="3"/>
      <c r="I94" s="14"/>
      <c r="J94" s="14"/>
      <c r="K94" s="14"/>
      <c r="L94" s="14"/>
      <c r="M94" s="14"/>
      <c r="N94" s="21" t="str">
        <f>IF($H$1=852456,N95,"")</f>
        <v/>
      </c>
      <c r="O94" s="38" t="str">
        <f>IF($H$1=852456,O95,"")</f>
        <v/>
      </c>
      <c r="P94" s="3"/>
      <c r="Q94" s="3"/>
      <c r="R94" s="3"/>
      <c r="S94" s="3"/>
      <c r="T94" s="3"/>
      <c r="U94" s="3"/>
      <c r="V94" s="3"/>
      <c r="W94" s="3"/>
      <c r="X94" s="3"/>
      <c r="Y94" s="3"/>
      <c r="Z94" s="3"/>
      <c r="AA94" s="34"/>
      <c r="AB94" s="34"/>
      <c r="AC94" s="34"/>
      <c r="AD94" s="34"/>
      <c r="AE94" s="34"/>
      <c r="AF94" s="34"/>
    </row>
    <row r="95" spans="1:32">
      <c r="A95" s="3"/>
      <c r="B95" s="3"/>
      <c r="C95" s="3"/>
      <c r="D95" s="3"/>
      <c r="E95" s="3"/>
      <c r="F95" s="3"/>
      <c r="G95" s="3"/>
      <c r="H95" s="10"/>
      <c r="I95" s="53"/>
      <c r="J95" s="8"/>
      <c r="K95" s="8"/>
      <c r="L95" s="53"/>
      <c r="M95" s="8"/>
      <c r="N95" s="26">
        <f>E83</f>
        <v>4.4999999999999991</v>
      </c>
      <c r="O95" s="40">
        <f>ROUND((D13*E83^3+G13*E83^2+J13*E83)/(D15*E83^3),3)</f>
        <v>-0.51900000000000002</v>
      </c>
      <c r="P95" s="10"/>
      <c r="Q95" s="3"/>
      <c r="R95" s="3"/>
      <c r="S95" s="3"/>
      <c r="T95" s="3"/>
      <c r="U95" s="3"/>
      <c r="V95" s="3"/>
      <c r="W95" s="3"/>
      <c r="X95" s="3"/>
      <c r="Y95" s="3"/>
      <c r="Z95" s="3"/>
      <c r="AA95" s="34"/>
      <c r="AB95" s="34"/>
      <c r="AC95" s="34"/>
      <c r="AD95" s="34"/>
      <c r="AE95" s="34"/>
      <c r="AF95" s="34"/>
    </row>
    <row r="96" spans="1:32" ht="15">
      <c r="A96" s="9" t="s">
        <v>72</v>
      </c>
      <c r="B96" s="3"/>
      <c r="C96" s="3"/>
      <c r="D96" s="3"/>
      <c r="E96" s="3"/>
      <c r="F96" s="3"/>
      <c r="G96" s="28" t="s">
        <v>7</v>
      </c>
      <c r="H96" s="3"/>
      <c r="I96" s="3"/>
      <c r="J96" s="3"/>
      <c r="K96" s="3"/>
      <c r="L96" s="3"/>
      <c r="M96" s="3"/>
      <c r="N96" s="3"/>
      <c r="O96" s="3"/>
      <c r="P96" s="3"/>
      <c r="Q96" s="3"/>
      <c r="R96" s="3"/>
      <c r="S96" s="3"/>
      <c r="T96" s="3"/>
      <c r="U96" s="3"/>
      <c r="V96" s="3"/>
      <c r="W96" s="3"/>
      <c r="X96" s="3"/>
      <c r="Y96" s="3"/>
      <c r="Z96" s="3"/>
      <c r="AA96" s="34"/>
      <c r="AB96" s="34"/>
      <c r="AC96" s="34"/>
      <c r="AD96" s="34"/>
      <c r="AE96" s="34"/>
      <c r="AF96" s="34"/>
    </row>
    <row r="97" spans="1:32" ht="15">
      <c r="A97" s="9"/>
      <c r="B97" s="3"/>
      <c r="C97" s="3"/>
      <c r="D97" s="3"/>
      <c r="E97" s="3"/>
      <c r="F97" s="3"/>
      <c r="G97" s="28"/>
      <c r="H97" s="3"/>
      <c r="I97" s="3"/>
      <c r="J97" s="3"/>
      <c r="K97" s="3"/>
      <c r="L97" s="3"/>
      <c r="M97" s="3"/>
      <c r="N97" s="3"/>
      <c r="O97" s="3"/>
      <c r="P97" s="3"/>
      <c r="Q97" s="3"/>
      <c r="R97" s="3"/>
      <c r="S97" s="3"/>
      <c r="T97" s="3"/>
      <c r="U97" s="3"/>
      <c r="V97" s="3"/>
      <c r="W97" s="3"/>
      <c r="X97" s="3"/>
      <c r="Y97" s="3"/>
      <c r="Z97" s="3"/>
      <c r="AA97" s="34"/>
      <c r="AB97" s="34"/>
      <c r="AC97" s="34"/>
      <c r="AD97" s="34"/>
      <c r="AE97" s="34"/>
      <c r="AF97" s="34"/>
    </row>
    <row r="98" spans="1:32">
      <c r="A98" s="3"/>
      <c r="B98" s="3"/>
      <c r="C98" s="3"/>
      <c r="D98" s="3"/>
      <c r="E98" s="3" t="s">
        <v>48</v>
      </c>
      <c r="F98" s="3"/>
      <c r="G98" s="3"/>
      <c r="H98" s="3"/>
      <c r="I98" s="3"/>
      <c r="J98" s="3"/>
      <c r="K98" s="3"/>
      <c r="L98" s="3"/>
      <c r="M98" s="3"/>
      <c r="N98" s="3"/>
      <c r="O98" s="3"/>
      <c r="P98" s="3"/>
      <c r="Q98" s="3"/>
      <c r="R98" s="3"/>
      <c r="S98" s="3"/>
      <c r="T98" s="3"/>
      <c r="U98" s="3"/>
      <c r="V98" s="3"/>
      <c r="W98" s="3"/>
      <c r="X98" s="3"/>
      <c r="Y98" s="3"/>
      <c r="Z98" s="3"/>
      <c r="AA98" s="34"/>
      <c r="AB98" s="34"/>
      <c r="AC98" s="34"/>
      <c r="AD98" s="34"/>
      <c r="AE98" s="34"/>
      <c r="AF98" s="34"/>
    </row>
    <row r="99" spans="1:32" ht="18">
      <c r="A99" s="3"/>
      <c r="B99" s="3"/>
      <c r="C99" s="4" t="s">
        <v>30</v>
      </c>
      <c r="D99" s="3"/>
      <c r="E99" s="15"/>
      <c r="G99" s="7" t="s">
        <v>31</v>
      </c>
      <c r="H99" s="3"/>
      <c r="I99" s="7" t="s">
        <v>5</v>
      </c>
      <c r="J99" s="3"/>
      <c r="K99" s="3"/>
      <c r="L99" s="3"/>
      <c r="M99" s="3"/>
      <c r="N99" s="3"/>
      <c r="O99" s="3"/>
      <c r="P99" s="3"/>
      <c r="Q99" s="3"/>
      <c r="R99" s="3"/>
      <c r="S99" s="3"/>
      <c r="T99" s="3"/>
      <c r="U99" s="3"/>
      <c r="V99" s="3"/>
      <c r="W99" s="3"/>
      <c r="X99" s="3"/>
      <c r="Y99" s="3"/>
      <c r="Z99" s="3"/>
      <c r="AA99" s="3"/>
      <c r="AB99" s="3"/>
      <c r="AC99" s="3"/>
      <c r="AD99" s="3"/>
      <c r="AE99" s="3"/>
    </row>
    <row r="100" spans="1:32">
      <c r="A100" s="3"/>
      <c r="B100" s="3"/>
      <c r="C100" s="3"/>
      <c r="D100" s="3"/>
      <c r="E100" s="24" t="str">
        <f>IF($H$1=852456,E101,"")</f>
        <v/>
      </c>
      <c r="F100" s="3"/>
      <c r="G100" s="3"/>
      <c r="H100" s="3"/>
      <c r="I100" s="3"/>
      <c r="J100" s="3"/>
      <c r="K100" s="3"/>
      <c r="L100" s="14"/>
      <c r="N100" s="128" t="s">
        <v>68</v>
      </c>
      <c r="O100" s="128"/>
      <c r="P100" s="128"/>
      <c r="Q100" s="128"/>
      <c r="R100" s="128"/>
      <c r="S100" s="128"/>
      <c r="T100" s="3"/>
      <c r="U100" s="3"/>
      <c r="V100" s="3"/>
      <c r="W100" s="3" t="s">
        <v>70</v>
      </c>
      <c r="X100" s="3"/>
      <c r="Y100" s="3" t="s">
        <v>48</v>
      </c>
      <c r="Z100" s="3"/>
      <c r="AA100" s="3"/>
      <c r="AB100" s="3"/>
      <c r="AC100" s="3"/>
      <c r="AD100" s="3"/>
      <c r="AE100" s="3"/>
    </row>
    <row r="101" spans="1:32" ht="18">
      <c r="A101" s="3"/>
      <c r="B101" s="3"/>
      <c r="C101" s="3"/>
      <c r="D101" s="3"/>
      <c r="E101" s="76">
        <f>ROUND(D13/D15,3)</f>
        <v>-0.4</v>
      </c>
      <c r="F101" s="25"/>
      <c r="G101" s="20"/>
      <c r="H101" s="20"/>
      <c r="I101" s="20"/>
      <c r="J101" s="3"/>
      <c r="K101" s="3"/>
      <c r="L101" s="20" t="s">
        <v>83</v>
      </c>
      <c r="M101" s="3"/>
      <c r="N101" s="3"/>
      <c r="O101" s="129"/>
      <c r="P101" s="129"/>
      <c r="Q101" s="129"/>
      <c r="R101" s="3" t="s">
        <v>69</v>
      </c>
      <c r="S101" s="3"/>
      <c r="T101" s="3"/>
      <c r="U101" s="3"/>
      <c r="V101" s="3"/>
      <c r="W101" s="55"/>
      <c r="X101" s="56" t="s">
        <v>23</v>
      </c>
      <c r="Y101" s="57"/>
      <c r="Z101" s="3"/>
      <c r="AA101" s="3"/>
      <c r="AB101" s="3"/>
      <c r="AC101" s="3"/>
      <c r="AD101" s="3"/>
      <c r="AE101" s="3"/>
    </row>
    <row r="102" spans="1:32">
      <c r="A102" s="3"/>
      <c r="B102" s="3"/>
      <c r="C102" s="3"/>
      <c r="D102" s="3"/>
      <c r="E102" s="3" t="s">
        <v>48</v>
      </c>
      <c r="F102" s="3"/>
      <c r="G102" s="3"/>
      <c r="H102" s="3"/>
      <c r="I102" s="3"/>
      <c r="J102" s="3"/>
      <c r="K102" s="3"/>
      <c r="L102" s="3"/>
      <c r="M102" s="3"/>
      <c r="N102" s="3"/>
      <c r="O102" s="24" t="str">
        <f>IF($H$1=852456,O103,"")</f>
        <v/>
      </c>
      <c r="P102" s="3"/>
      <c r="Q102" s="3"/>
      <c r="R102" s="3"/>
      <c r="S102" s="3"/>
      <c r="T102" s="3"/>
      <c r="U102" s="3"/>
      <c r="V102" s="3"/>
      <c r="W102" s="24" t="str">
        <f>IF($H$1=852456,W103,"")</f>
        <v/>
      </c>
      <c r="X102" s="3"/>
      <c r="Y102" s="24" t="str">
        <f>IF($H$1=852456,Y103,"")</f>
        <v/>
      </c>
      <c r="Z102" s="3"/>
      <c r="AA102" s="3"/>
      <c r="AB102" s="3"/>
      <c r="AC102" s="3"/>
      <c r="AD102" s="3"/>
      <c r="AE102" s="3"/>
    </row>
    <row r="103" spans="1:32" ht="18">
      <c r="A103" s="3"/>
      <c r="B103" s="3"/>
      <c r="C103" s="4" t="s">
        <v>30</v>
      </c>
      <c r="D103" s="3"/>
      <c r="E103" s="15"/>
      <c r="F103" s="3"/>
      <c r="G103" s="7" t="s">
        <v>31</v>
      </c>
      <c r="H103" s="3"/>
      <c r="I103" s="5" t="s">
        <v>22</v>
      </c>
      <c r="J103" s="3"/>
      <c r="K103" s="3"/>
      <c r="L103" s="3"/>
      <c r="M103" s="3"/>
      <c r="N103" s="3"/>
      <c r="O103" s="34" t="s">
        <v>67</v>
      </c>
      <c r="P103" s="34"/>
      <c r="Q103" s="34"/>
      <c r="R103" s="3"/>
      <c r="S103" s="3"/>
      <c r="T103" s="3"/>
      <c r="U103" s="3"/>
      <c r="V103" s="3"/>
      <c r="W103" s="44" t="s">
        <v>71</v>
      </c>
      <c r="X103" s="34"/>
      <c r="Y103" s="77">
        <f>ROUND(D13/D15,3)</f>
        <v>-0.4</v>
      </c>
      <c r="Z103" s="34"/>
      <c r="AA103" s="3"/>
      <c r="AB103" s="3"/>
      <c r="AC103" s="3"/>
      <c r="AD103" s="3"/>
      <c r="AE103" s="3"/>
    </row>
    <row r="104" spans="1:32">
      <c r="A104" s="3"/>
      <c r="B104" s="3"/>
      <c r="C104" s="3"/>
      <c r="D104" s="3"/>
      <c r="E104" s="24" t="str">
        <f>IF($H$1=852456,E105,"")</f>
        <v/>
      </c>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1:32">
      <c r="A105" s="3"/>
      <c r="B105" s="3"/>
      <c r="C105" s="3"/>
      <c r="D105" s="3"/>
      <c r="E105" s="45">
        <f>ROUND(D13/D15,3)</f>
        <v>-0.4</v>
      </c>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3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1:32" ht="15">
      <c r="A107" s="9" t="s">
        <v>76</v>
      </c>
      <c r="B107" s="3"/>
      <c r="C107" s="3"/>
      <c r="D107" s="3"/>
      <c r="E107" s="3"/>
      <c r="F107" s="3"/>
      <c r="G107" s="28"/>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1:32" ht="15">
      <c r="A108" s="3"/>
      <c r="B108" s="3"/>
      <c r="C108" s="3"/>
      <c r="D108" s="3"/>
      <c r="E108" s="12" t="s">
        <v>18</v>
      </c>
      <c r="F108" s="3"/>
      <c r="G108" s="3"/>
      <c r="H108" s="3"/>
      <c r="I108" s="3"/>
      <c r="J108" s="3"/>
      <c r="K108" s="3"/>
      <c r="L108" s="3"/>
      <c r="M108" s="3"/>
      <c r="N108" s="3"/>
      <c r="O108" s="3"/>
      <c r="P108" s="3"/>
      <c r="Q108" s="3"/>
      <c r="R108" s="3"/>
      <c r="S108" s="3"/>
      <c r="T108" s="3"/>
      <c r="U108" s="3"/>
      <c r="V108" s="3"/>
      <c r="W108" s="12" t="s">
        <v>80</v>
      </c>
      <c r="X108" s="3"/>
      <c r="Y108" s="3"/>
      <c r="Z108" s="3"/>
      <c r="AA108" s="3"/>
      <c r="AB108" s="3"/>
      <c r="AC108" s="3"/>
      <c r="AD108" s="3"/>
      <c r="AE108" s="3"/>
    </row>
    <row r="109" spans="1:32" ht="18">
      <c r="A109" s="3"/>
      <c r="B109" s="3"/>
      <c r="C109" s="4" t="s">
        <v>30</v>
      </c>
      <c r="D109" s="3"/>
      <c r="E109" s="55"/>
      <c r="G109" s="7" t="s">
        <v>31</v>
      </c>
      <c r="H109" s="3"/>
      <c r="I109" s="15">
        <v>5</v>
      </c>
      <c r="J109" s="9" t="s">
        <v>77</v>
      </c>
      <c r="K109" s="3"/>
      <c r="L109" s="15">
        <v>5</v>
      </c>
      <c r="M109" s="3"/>
      <c r="N109" s="61" t="s">
        <v>138</v>
      </c>
      <c r="P109" s="3"/>
      <c r="Q109" s="3"/>
      <c r="R109" s="3"/>
      <c r="S109" s="3"/>
      <c r="T109" s="15">
        <v>7</v>
      </c>
      <c r="U109" s="61" t="s">
        <v>79</v>
      </c>
      <c r="V109" s="3"/>
      <c r="W109" s="55"/>
      <c r="X109" s="62" t="s">
        <v>82</v>
      </c>
      <c r="Z109" s="3"/>
      <c r="AA109" s="3"/>
      <c r="AB109" s="3"/>
      <c r="AC109" s="3"/>
      <c r="AD109" s="3"/>
      <c r="AE109" s="3"/>
    </row>
    <row r="110" spans="1:32">
      <c r="A110" s="3"/>
      <c r="B110" s="3"/>
      <c r="C110" s="3"/>
      <c r="D110" s="3"/>
      <c r="E110" s="24" t="str">
        <f>IF($H$1=852456,E111,"")</f>
        <v/>
      </c>
      <c r="F110" s="3"/>
      <c r="G110" s="3"/>
      <c r="H110" s="3"/>
      <c r="I110" s="60" t="str">
        <f>IF($H$1=852456,I111,"")</f>
        <v/>
      </c>
      <c r="J110" s="3"/>
      <c r="K110" s="3"/>
      <c r="L110" s="60" t="str">
        <f>IF($H$1=852456,L111,"")</f>
        <v/>
      </c>
      <c r="M110" s="3"/>
      <c r="N110" s="3"/>
      <c r="O110" s="3"/>
      <c r="P110" s="3"/>
      <c r="Q110" s="3"/>
      <c r="R110" s="3"/>
      <c r="S110" s="3"/>
      <c r="T110" s="60" t="str">
        <f>IF($H$1=852456,T111,"")</f>
        <v/>
      </c>
      <c r="U110" s="3"/>
      <c r="V110" s="3"/>
      <c r="W110" s="60" t="str">
        <f>IF($H$1=852456,W111,"")</f>
        <v/>
      </c>
      <c r="X110" s="3"/>
      <c r="Y110" s="3"/>
      <c r="Z110" s="3"/>
      <c r="AA110" s="3"/>
      <c r="AB110" s="3"/>
      <c r="AC110" s="3"/>
      <c r="AD110" s="3"/>
      <c r="AE110" s="3"/>
    </row>
    <row r="111" spans="1:32" ht="15">
      <c r="A111" s="3"/>
      <c r="B111" s="3"/>
      <c r="C111" s="3"/>
      <c r="D111" s="3"/>
      <c r="E111" s="27" t="str">
        <f>IF(F111&gt;0,"+","-")</f>
        <v>+</v>
      </c>
      <c r="F111" s="25">
        <f>ROUND((D13*-0.1^3+G13*-0.1^2+J13*-0.1)/(D15*-0.1^3),3)</f>
        <v>127.6</v>
      </c>
      <c r="G111" s="10"/>
      <c r="H111" s="10"/>
      <c r="I111" s="72">
        <v>0</v>
      </c>
      <c r="J111" s="10"/>
      <c r="K111" s="10"/>
      <c r="L111" s="72">
        <v>0</v>
      </c>
      <c r="M111" s="3"/>
      <c r="N111" s="3"/>
      <c r="O111" s="3"/>
      <c r="P111" s="3"/>
      <c r="Q111" s="3"/>
      <c r="R111" s="3"/>
      <c r="S111" s="3"/>
      <c r="T111" s="72">
        <v>0</v>
      </c>
      <c r="U111" s="10"/>
      <c r="V111" s="10"/>
      <c r="W111" s="23" t="s">
        <v>81</v>
      </c>
      <c r="X111" s="3"/>
      <c r="Y111" s="3"/>
      <c r="Z111" s="3"/>
      <c r="AA111" s="3"/>
      <c r="AB111" s="3"/>
      <c r="AC111" s="3"/>
      <c r="AD111" s="3"/>
      <c r="AE111" s="3"/>
    </row>
    <row r="112" spans="1:32" ht="15">
      <c r="A112" s="3"/>
      <c r="B112" s="3"/>
      <c r="C112" s="3"/>
      <c r="D112" s="3"/>
      <c r="E112" s="12" t="s">
        <v>18</v>
      </c>
      <c r="F112" s="3"/>
      <c r="G112" s="3"/>
      <c r="H112" s="3"/>
      <c r="I112" s="3"/>
      <c r="J112" s="3"/>
      <c r="K112" s="3"/>
      <c r="L112" s="3"/>
      <c r="M112" s="3"/>
      <c r="N112" s="14"/>
      <c r="P112" s="128" t="s">
        <v>68</v>
      </c>
      <c r="Q112" s="128"/>
      <c r="R112" s="128"/>
      <c r="S112" s="128"/>
      <c r="T112" s="128"/>
      <c r="U112" s="128"/>
      <c r="V112" s="3"/>
      <c r="W112" s="3"/>
      <c r="X112" s="3"/>
      <c r="Y112" s="3" t="s">
        <v>70</v>
      </c>
      <c r="Z112" s="3"/>
      <c r="AA112" s="3" t="s">
        <v>48</v>
      </c>
      <c r="AB112" s="3"/>
      <c r="AC112" s="3"/>
      <c r="AD112" s="3"/>
      <c r="AE112" s="3"/>
    </row>
    <row r="113" spans="1:31" ht="18">
      <c r="A113" s="3"/>
      <c r="B113" s="3"/>
      <c r="C113" s="4" t="s">
        <v>30</v>
      </c>
      <c r="D113" s="3"/>
      <c r="E113" s="55"/>
      <c r="F113" s="3"/>
      <c r="G113" s="7" t="s">
        <v>31</v>
      </c>
      <c r="H113" s="3"/>
      <c r="I113" s="15">
        <v>5</v>
      </c>
      <c r="J113" s="9" t="s">
        <v>78</v>
      </c>
      <c r="K113" s="3"/>
      <c r="L113" s="15">
        <v>5</v>
      </c>
      <c r="M113" s="130" t="s">
        <v>83</v>
      </c>
      <c r="N113" s="130"/>
      <c r="O113" s="130"/>
      <c r="P113" s="130"/>
      <c r="Q113" s="129"/>
      <c r="R113" s="129"/>
      <c r="S113" s="129"/>
      <c r="T113" s="3" t="s">
        <v>69</v>
      </c>
      <c r="U113" s="3"/>
      <c r="V113" s="3"/>
      <c r="W113" s="3"/>
      <c r="X113" s="3"/>
      <c r="Y113" s="55"/>
      <c r="Z113" s="56" t="s">
        <v>23</v>
      </c>
      <c r="AA113" s="57">
        <v>4</v>
      </c>
      <c r="AB113" s="3"/>
      <c r="AC113" s="3"/>
      <c r="AD113" s="3"/>
      <c r="AE113" s="3"/>
    </row>
    <row r="114" spans="1:31">
      <c r="A114" s="3"/>
      <c r="B114" s="3"/>
      <c r="C114" s="3"/>
      <c r="D114" s="3"/>
      <c r="E114" s="24" t="str">
        <f>IF($H$1=852456,E115,"")</f>
        <v/>
      </c>
      <c r="F114" s="3"/>
      <c r="G114" s="3"/>
      <c r="H114" s="3"/>
      <c r="I114" s="60" t="str">
        <f>IF($H$1=852456,I115,"")</f>
        <v/>
      </c>
      <c r="J114" s="3"/>
      <c r="K114" s="3"/>
      <c r="L114" s="60" t="str">
        <f>IF($H$1=852456,L115,"")</f>
        <v/>
      </c>
      <c r="M114" s="3"/>
      <c r="N114" s="3"/>
      <c r="O114" s="3"/>
      <c r="P114" s="3"/>
      <c r="Q114" s="24" t="str">
        <f>IF($H$1=852456,Q115,"")</f>
        <v/>
      </c>
      <c r="R114" s="3"/>
      <c r="S114" s="3"/>
      <c r="T114" s="3"/>
      <c r="U114" s="3"/>
      <c r="V114" s="3"/>
      <c r="W114" s="3"/>
      <c r="X114" s="3"/>
      <c r="Y114" s="24" t="str">
        <f>IF($H$1=852456,Y115,"")</f>
        <v/>
      </c>
      <c r="Z114" s="3"/>
      <c r="AA114" s="24" t="str">
        <f>IF($H$1=852456,AA115,"")</f>
        <v/>
      </c>
      <c r="AB114" s="3"/>
      <c r="AC114" s="3"/>
      <c r="AD114" s="3"/>
      <c r="AE114" s="3"/>
    </row>
    <row r="115" spans="1:31">
      <c r="A115" s="3"/>
      <c r="B115" s="3"/>
      <c r="C115" s="3"/>
      <c r="D115" s="3"/>
      <c r="E115" s="27" t="str">
        <f>IF(F115&gt;0,"+","-")</f>
        <v>+</v>
      </c>
      <c r="F115" s="25">
        <f>ROUND((D13*0.1^3+G13*0.1^2+J13*0.1)/(D15*0.1^3),3)</f>
        <v>111.6</v>
      </c>
      <c r="G115" s="10"/>
      <c r="H115" s="10"/>
      <c r="I115" s="72">
        <v>0</v>
      </c>
      <c r="J115" s="10"/>
      <c r="K115" s="10"/>
      <c r="L115" s="72">
        <v>0</v>
      </c>
      <c r="M115" s="10"/>
      <c r="N115" s="10"/>
      <c r="O115" s="10"/>
      <c r="P115" s="10"/>
      <c r="Q115" s="10" t="s">
        <v>84</v>
      </c>
      <c r="R115" s="10"/>
      <c r="S115" s="10"/>
      <c r="T115" s="10"/>
      <c r="U115" s="10"/>
      <c r="V115" s="10"/>
      <c r="W115" s="10"/>
      <c r="X115" s="10"/>
      <c r="Y115" s="39" t="s">
        <v>7</v>
      </c>
      <c r="Z115" s="10"/>
      <c r="AA115" s="76">
        <v>0</v>
      </c>
      <c r="AB115" s="3"/>
      <c r="AC115" s="3"/>
      <c r="AD115" s="3"/>
      <c r="AE115" s="3"/>
    </row>
    <row r="116" spans="1:3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ht="19.5">
      <c r="A117" s="9" t="s">
        <v>90</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ht="15">
      <c r="A118" s="9"/>
      <c r="B118" s="3"/>
      <c r="C118" s="3"/>
      <c r="D118" s="3" t="s">
        <v>48</v>
      </c>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ht="21">
      <c r="A119" s="3"/>
      <c r="B119" s="3"/>
      <c r="C119" s="4" t="s">
        <v>85</v>
      </c>
      <c r="D119" s="15"/>
      <c r="E119" s="4" t="s">
        <v>33</v>
      </c>
      <c r="F119" s="15"/>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c r="A120" s="3"/>
      <c r="B120" s="3"/>
      <c r="C120" s="3"/>
      <c r="D120" s="21" t="str">
        <f>IF($H$1=852456,D121,"")</f>
        <v/>
      </c>
      <c r="E120" s="20"/>
      <c r="F120" s="21" t="str">
        <f>IF($H$1=852456,F121,"")</f>
        <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c r="A121" s="3"/>
      <c r="B121" s="3"/>
      <c r="C121" s="34"/>
      <c r="D121" s="41">
        <f>ROUND(((R6*D38+G38)/R6^3),3)</f>
        <v>-1.6</v>
      </c>
      <c r="E121" s="34"/>
      <c r="F121" s="78">
        <f>ROUND(-R6*D122,3)</f>
        <v>1.6</v>
      </c>
      <c r="G121" s="32"/>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c r="A122" s="3"/>
      <c r="B122" s="3"/>
      <c r="C122" s="3"/>
      <c r="D122" s="79">
        <f>(R6*D38+G38)/R6^3</f>
        <v>-1.5999999999999999</v>
      </c>
      <c r="E122" s="34"/>
      <c r="F122" s="34"/>
      <c r="G122" s="32"/>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c r="A123" s="3"/>
      <c r="B123" s="3"/>
      <c r="C123" s="3"/>
      <c r="D123" s="32"/>
      <c r="E123" s="32"/>
      <c r="F123" s="32"/>
      <c r="G123" s="32"/>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c r="A124" s="3"/>
      <c r="B124" s="3"/>
      <c r="C124" s="3"/>
      <c r="D124" s="32"/>
      <c r="E124" s="32"/>
      <c r="F124" s="32"/>
      <c r="G124" s="32"/>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1:3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1:31" ht="18">
      <c r="A130" s="3"/>
      <c r="B130" s="3"/>
      <c r="C130" s="3"/>
      <c r="D130" s="3"/>
      <c r="E130" s="3"/>
      <c r="F130" s="3"/>
      <c r="G130" s="3"/>
      <c r="H130" s="3"/>
      <c r="I130" s="3"/>
      <c r="J130" s="4"/>
      <c r="K130" s="3"/>
      <c r="L130" s="3"/>
      <c r="M130" s="3"/>
      <c r="N130" s="3"/>
      <c r="O130" s="3"/>
      <c r="P130" s="3"/>
      <c r="Q130" s="3"/>
      <c r="R130" s="3"/>
      <c r="S130" s="3"/>
      <c r="T130" s="3"/>
      <c r="U130" s="3"/>
      <c r="V130" s="3"/>
      <c r="W130" s="3"/>
      <c r="X130" s="3"/>
      <c r="Y130" s="3"/>
      <c r="Z130" s="3"/>
      <c r="AA130" s="3"/>
      <c r="AB130" s="3"/>
      <c r="AC130" s="3"/>
      <c r="AD130" s="3"/>
      <c r="AE130" s="3"/>
    </row>
    <row r="131" spans="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1:3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3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1:31" ht="18">
      <c r="A134" s="3"/>
      <c r="B134" s="3"/>
      <c r="C134" s="4"/>
      <c r="D134" s="3"/>
      <c r="E134" s="3"/>
      <c r="F134" s="3"/>
      <c r="G134" s="5"/>
      <c r="H134" s="3"/>
      <c r="I134" s="4"/>
      <c r="J134" s="3"/>
      <c r="K134" s="3"/>
      <c r="L134" s="3"/>
      <c r="M134" s="3"/>
      <c r="N134" s="3"/>
      <c r="O134" s="3"/>
      <c r="P134" s="3"/>
      <c r="Q134" s="3"/>
      <c r="R134" s="3"/>
      <c r="S134" s="3"/>
      <c r="T134" s="3"/>
      <c r="U134" s="3"/>
      <c r="V134" s="3"/>
      <c r="W134" s="3"/>
      <c r="X134" s="3"/>
      <c r="Y134" s="3"/>
      <c r="Z134" s="3"/>
      <c r="AA134" s="3"/>
      <c r="AB134" s="3"/>
      <c r="AC134" s="3"/>
      <c r="AD134" s="3"/>
      <c r="AE134" s="3"/>
    </row>
    <row r="135" spans="1:31">
      <c r="A135" s="3"/>
      <c r="B135" s="3"/>
      <c r="C135" s="3"/>
      <c r="D135" s="31"/>
      <c r="E135" s="8"/>
      <c r="F135" s="3"/>
      <c r="G135" s="3"/>
      <c r="H135" s="3"/>
      <c r="I135" s="22"/>
      <c r="J135" s="31"/>
      <c r="K135" s="8"/>
      <c r="L135" s="3"/>
      <c r="M135" s="3"/>
      <c r="N135" s="3"/>
      <c r="O135" s="3"/>
      <c r="P135" s="3"/>
      <c r="Q135" s="3"/>
      <c r="R135" s="3"/>
      <c r="S135" s="3"/>
      <c r="T135" s="3"/>
      <c r="U135" s="3"/>
      <c r="V135" s="3"/>
      <c r="W135" s="3"/>
      <c r="X135" s="3"/>
      <c r="Y135" s="3"/>
      <c r="Z135" s="3"/>
      <c r="AA135" s="3"/>
      <c r="AB135" s="3"/>
      <c r="AC135" s="3"/>
      <c r="AD135" s="3"/>
      <c r="AE135" s="3"/>
    </row>
    <row r="136" spans="1:31">
      <c r="A136" s="3"/>
      <c r="B136" s="3"/>
      <c r="C136" s="34"/>
      <c r="D136" s="41">
        <f>IF(E136&lt;K136,E136,K136)</f>
        <v>-2</v>
      </c>
      <c r="E136" s="41">
        <f>ROUND((-G13*2-SQRT((2*G13)^2-4*3*D13*(J13-R8)))/(2*3*D13),3)</f>
        <v>0.66700000000000004</v>
      </c>
      <c r="F136" s="34"/>
      <c r="G136" s="34"/>
      <c r="H136" s="34"/>
      <c r="I136" s="42"/>
      <c r="J136" s="43">
        <f>IF(K136&gt;E136,K136,E136)</f>
        <v>0.66700000000000004</v>
      </c>
      <c r="K136" s="41">
        <f>ROUND((-G13*2+SQRT((2*G13)^2-4*3*D13*(J13-R8)))/(2*3*D13),3)</f>
        <v>-2</v>
      </c>
      <c r="L136" s="10"/>
      <c r="M136" s="3"/>
      <c r="N136" s="3"/>
      <c r="O136" s="3"/>
      <c r="P136" s="3"/>
      <c r="Q136" s="3"/>
      <c r="R136" s="3"/>
      <c r="S136" s="3"/>
      <c r="T136" s="3"/>
      <c r="U136" s="3"/>
      <c r="V136" s="3"/>
      <c r="W136" s="3"/>
      <c r="X136" s="3"/>
      <c r="Y136" s="3"/>
      <c r="Z136" s="3"/>
      <c r="AA136" s="3"/>
      <c r="AB136" s="3"/>
      <c r="AC136" s="3"/>
      <c r="AD136" s="3"/>
      <c r="AE136" s="3"/>
    </row>
    <row r="137" spans="1:3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1:3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1:31">
      <c r="A139" s="3"/>
      <c r="B139" s="3"/>
      <c r="C139" s="3"/>
      <c r="D139" s="30"/>
      <c r="E139" s="30"/>
      <c r="F139" s="14"/>
      <c r="G139" s="3"/>
      <c r="H139" s="3"/>
      <c r="I139" s="30"/>
      <c r="J139" s="30"/>
      <c r="K139" s="14"/>
      <c r="L139" s="3"/>
      <c r="M139" s="3"/>
      <c r="N139" s="3"/>
      <c r="O139" s="3"/>
      <c r="P139" s="3"/>
      <c r="Q139" s="3"/>
      <c r="R139" s="3"/>
      <c r="S139" s="3"/>
      <c r="T139" s="3"/>
      <c r="U139" s="3"/>
      <c r="V139" s="3"/>
      <c r="W139" s="3"/>
      <c r="X139" s="3"/>
      <c r="Y139" s="3"/>
      <c r="Z139" s="3"/>
      <c r="AA139" s="3"/>
      <c r="AB139" s="3"/>
      <c r="AC139" s="3"/>
      <c r="AD139" s="3"/>
      <c r="AE139" s="3"/>
    </row>
    <row r="140" spans="1:31">
      <c r="A140" s="3"/>
      <c r="B140" s="3"/>
      <c r="C140" s="34"/>
      <c r="D140" s="41"/>
      <c r="E140" s="41"/>
      <c r="F140" s="34"/>
      <c r="G140" s="34"/>
      <c r="H140" s="34"/>
      <c r="I140" s="41"/>
      <c r="J140" s="41"/>
      <c r="K140" s="14"/>
      <c r="L140" s="3"/>
      <c r="M140" s="3"/>
      <c r="N140" s="3"/>
      <c r="O140" s="3"/>
      <c r="P140" s="3"/>
      <c r="Q140" s="3"/>
      <c r="R140" s="3"/>
      <c r="S140" s="3"/>
      <c r="T140" s="3"/>
      <c r="U140" s="3"/>
      <c r="V140" s="3"/>
      <c r="W140" s="3"/>
      <c r="X140" s="3"/>
      <c r="Y140" s="3"/>
      <c r="Z140" s="3"/>
      <c r="AA140" s="3"/>
      <c r="AB140" s="3"/>
      <c r="AC140" s="3"/>
      <c r="AD140" s="3"/>
      <c r="AE140" s="3"/>
    </row>
    <row r="141" spans="1:31" ht="18">
      <c r="A141" s="3"/>
      <c r="B141" s="4"/>
      <c r="C141" s="3"/>
      <c r="D141" s="3"/>
      <c r="E141" s="3"/>
      <c r="F141" s="3"/>
      <c r="G141" s="3"/>
      <c r="H141" s="4"/>
      <c r="I141" s="3"/>
      <c r="J141" s="4"/>
      <c r="K141" s="3"/>
      <c r="L141" s="3"/>
      <c r="M141" s="3"/>
      <c r="N141" s="3"/>
      <c r="O141" s="3"/>
      <c r="P141" s="3"/>
      <c r="Q141" s="3"/>
      <c r="R141" s="3"/>
      <c r="S141" s="3"/>
      <c r="T141" s="3"/>
      <c r="U141" s="3"/>
      <c r="V141" s="3"/>
      <c r="W141" s="3"/>
      <c r="X141" s="3"/>
      <c r="Y141" s="3"/>
      <c r="Z141" s="3"/>
      <c r="AA141" s="3"/>
      <c r="AB141" s="3"/>
      <c r="AC141" s="3"/>
      <c r="AD141" s="3"/>
      <c r="AE141" s="3"/>
    </row>
    <row r="142" spans="1:31">
      <c r="A142" s="3"/>
      <c r="B142" s="3"/>
      <c r="C142" s="3"/>
      <c r="D142" s="3"/>
      <c r="E142" s="3"/>
      <c r="F142" s="3"/>
      <c r="G142" s="3"/>
      <c r="H142" s="3"/>
      <c r="I142" s="30"/>
      <c r="J142" s="3"/>
      <c r="K142" s="30"/>
      <c r="L142" s="3"/>
      <c r="M142" s="3"/>
      <c r="N142" s="3"/>
      <c r="O142" s="3"/>
      <c r="P142" s="3"/>
      <c r="Q142" s="3"/>
      <c r="R142" s="3"/>
      <c r="S142" s="3"/>
      <c r="T142" s="3"/>
      <c r="U142" s="3"/>
      <c r="V142" s="3"/>
      <c r="W142" s="3"/>
      <c r="X142" s="3"/>
      <c r="Y142" s="3"/>
      <c r="Z142" s="3"/>
      <c r="AA142" s="3"/>
      <c r="AB142" s="3"/>
      <c r="AC142" s="3"/>
      <c r="AD142" s="3"/>
      <c r="AE142" s="3"/>
    </row>
    <row r="143" spans="1:31">
      <c r="A143" s="3"/>
      <c r="B143" s="3"/>
      <c r="C143" s="3"/>
      <c r="D143" s="3"/>
      <c r="E143" s="3"/>
      <c r="F143" s="3"/>
      <c r="G143" s="3"/>
      <c r="H143" s="34"/>
      <c r="I143" s="41"/>
      <c r="J143" s="34"/>
      <c r="K143" s="41"/>
      <c r="L143" s="10"/>
      <c r="M143" s="3"/>
      <c r="N143" s="3"/>
      <c r="O143" s="3"/>
      <c r="P143" s="3"/>
      <c r="Q143" s="3"/>
      <c r="R143" s="3"/>
      <c r="S143" s="3"/>
      <c r="T143" s="3"/>
      <c r="U143" s="3"/>
      <c r="V143" s="3"/>
      <c r="W143" s="3"/>
      <c r="X143" s="3"/>
      <c r="Y143" s="3"/>
      <c r="Z143" s="3"/>
      <c r="AA143" s="3"/>
    </row>
    <row r="144" spans="1:31" ht="15">
      <c r="A144" s="9"/>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8">
      <c r="A145" s="32"/>
      <c r="B145" s="32"/>
      <c r="C145" s="3"/>
      <c r="D145" s="3"/>
      <c r="E145" s="3"/>
      <c r="F145" s="3"/>
      <c r="G145" s="63"/>
      <c r="H145" s="65"/>
      <c r="I145" s="64"/>
      <c r="J145" s="66"/>
      <c r="K145" s="64"/>
      <c r="L145" s="64"/>
      <c r="M145" s="32"/>
      <c r="N145" s="3"/>
      <c r="O145" s="3"/>
      <c r="P145" s="3"/>
      <c r="Q145" s="3"/>
      <c r="R145" s="3"/>
      <c r="S145" s="3"/>
      <c r="T145" s="3"/>
      <c r="U145" s="3"/>
      <c r="V145" s="3"/>
      <c r="W145" s="3"/>
      <c r="X145" s="3"/>
      <c r="Y145" s="3"/>
      <c r="Z145" s="3"/>
      <c r="AA145" s="3"/>
    </row>
    <row r="146" spans="1:27" ht="18">
      <c r="A146" s="3"/>
      <c r="B146" s="3"/>
      <c r="C146" s="3"/>
      <c r="D146" s="3"/>
      <c r="E146" s="3"/>
      <c r="F146" s="3"/>
      <c r="G146" s="29"/>
      <c r="H146" s="35"/>
      <c r="I146" s="35"/>
      <c r="J146" s="29"/>
      <c r="K146" s="5"/>
      <c r="L146" s="5"/>
      <c r="M146" s="3"/>
      <c r="N146" s="3"/>
      <c r="O146" s="3"/>
      <c r="P146" s="3"/>
      <c r="Q146" s="3"/>
      <c r="R146" s="3"/>
      <c r="S146" s="3"/>
      <c r="T146" s="3"/>
      <c r="U146" s="3"/>
      <c r="V146" s="3"/>
      <c r="W146" s="3"/>
      <c r="X146" s="3"/>
      <c r="Y146" s="3"/>
      <c r="Z146" s="3"/>
      <c r="AA146" s="3"/>
    </row>
    <row r="147" spans="1:27" ht="18">
      <c r="A147" s="3"/>
      <c r="B147" s="3"/>
      <c r="C147" s="3"/>
      <c r="D147" s="3"/>
      <c r="E147" s="3"/>
      <c r="F147" s="3"/>
      <c r="G147" s="29"/>
      <c r="H147" s="35"/>
      <c r="I147" s="35"/>
      <c r="J147" s="29"/>
      <c r="K147" s="5"/>
      <c r="L147" s="5"/>
      <c r="M147" s="3"/>
      <c r="N147" s="3"/>
      <c r="O147" s="3"/>
      <c r="P147" s="3"/>
      <c r="Q147" s="3"/>
      <c r="R147" s="3"/>
      <c r="S147" s="3"/>
      <c r="T147" s="3"/>
      <c r="U147" s="3"/>
      <c r="V147" s="3"/>
      <c r="W147" s="3"/>
      <c r="X147" s="3"/>
      <c r="Y147" s="3"/>
      <c r="Z147" s="3"/>
      <c r="AA147" s="3"/>
    </row>
    <row r="148" spans="1:27">
      <c r="A148" s="3"/>
      <c r="B148" s="3"/>
      <c r="C148" s="3"/>
      <c r="D148" s="3"/>
      <c r="E148" s="3"/>
      <c r="F148" s="3"/>
      <c r="G148" s="36"/>
      <c r="H148" s="37"/>
      <c r="I148" s="37"/>
      <c r="J148" s="37"/>
      <c r="K148" s="3"/>
      <c r="L148" s="3"/>
      <c r="M148" s="3"/>
      <c r="N148" s="3"/>
    </row>
  </sheetData>
  <sheetProtection password="8089" sheet="1" objects="1" scenarios="1" selectLockedCells="1"/>
  <mergeCells count="9">
    <mergeCell ref="P112:U112"/>
    <mergeCell ref="Q113:S113"/>
    <mergeCell ref="M113:P113"/>
    <mergeCell ref="M26:N27"/>
    <mergeCell ref="R26:R27"/>
    <mergeCell ref="R63:R64"/>
    <mergeCell ref="M63:N64"/>
    <mergeCell ref="O101:Q101"/>
    <mergeCell ref="N100:S100"/>
  </mergeCells>
  <phoneticPr fontId="0" type="noConversion"/>
  <conditionalFormatting sqref="D19 I19 L113 Y113 AA113 D119 E44 W109 D50 L50 N53 P53 I56 L56 N56:O56 Q113 T109 E109 E113 E81 D87 L87 N90 P90 N93:O93 E99 E103 O101 W101 Y101 P14 I109 L109 I113 F119">
    <cfRule type="cellIs" dxfId="33" priority="1" stopIfTrue="1" operator="equal">
      <formula>D16</formula>
    </cfRule>
    <cfRule type="cellIs" dxfId="32" priority="2" stopIfTrue="1" operator="notEqual">
      <formula>D16</formula>
    </cfRule>
  </conditionalFormatting>
  <conditionalFormatting sqref="D26 F26 I26 O26 S26 D34 D71 D63 G63 O63 S63">
    <cfRule type="expression" dxfId="31" priority="3" stopIfTrue="1">
      <formula>((D26/D28)=D30)</formula>
    </cfRule>
    <cfRule type="expression" dxfId="30" priority="4" stopIfTrue="1">
      <formula>((D26/D28)&lt;&gt;D30)</formula>
    </cfRule>
  </conditionalFormatting>
  <conditionalFormatting sqref="D28 F28 I28 S28 O28 D36 D73 D65 G65 S65 O65">
    <cfRule type="expression" dxfId="29" priority="5" stopIfTrue="1">
      <formula>((D26/D28)=D30)</formula>
    </cfRule>
    <cfRule type="expression" dxfId="28" priority="6" stopIfTrue="1">
      <formula>((D26/D28)&lt;&gt;D30)</formula>
    </cfRule>
  </conditionalFormatting>
  <conditionalFormatting sqref="G34 G71">
    <cfRule type="expression" dxfId="27" priority="7" stopIfTrue="1">
      <formula>(($G$34/$D$36)=G38)</formula>
    </cfRule>
    <cfRule type="expression" dxfId="26" priority="8" stopIfTrue="1">
      <formula>((G34/D36)&lt;&gt;G38)</formula>
    </cfRule>
  </conditionalFormatting>
  <conditionalFormatting sqref="Q27">
    <cfRule type="cellIs" dxfId="25" priority="9" stopIfTrue="1" operator="equal">
      <formula>$Q$30</formula>
    </cfRule>
    <cfRule type="cellIs" dxfId="24" priority="10" stopIfTrue="1" operator="notEqual">
      <formula>$Q$30</formula>
    </cfRule>
  </conditionalFormatting>
  <conditionalFormatting sqref="U27">
    <cfRule type="cellIs" dxfId="23" priority="11" stopIfTrue="1" operator="equal">
      <formula>$U$30</formula>
    </cfRule>
    <cfRule type="cellIs" dxfId="22" priority="12" stopIfTrue="1" operator="notEqual">
      <formula>$U$30</formula>
    </cfRule>
  </conditionalFormatting>
  <conditionalFormatting sqref="Q64">
    <cfRule type="cellIs" dxfId="21" priority="13" stopIfTrue="1" operator="equal">
      <formula>$Q$67</formula>
    </cfRule>
    <cfRule type="cellIs" dxfId="20" priority="14" stopIfTrue="1" operator="notEqual">
      <formula>$Q$67</formula>
    </cfRule>
  </conditionalFormatting>
  <conditionalFormatting sqref="U64">
    <cfRule type="cellIs" dxfId="19" priority="15" stopIfTrue="1" operator="equal">
      <formula>$U$67</formula>
    </cfRule>
    <cfRule type="cellIs" dxfId="18" priority="16" stopIfTrue="1" operator="notEqual">
      <formula>$U$67</formula>
    </cfRule>
  </conditionalFormatting>
  <conditionalFormatting sqref="D40">
    <cfRule type="expression" dxfId="17" priority="17" stopIfTrue="1">
      <formula>((-G40/D40)=D42)</formula>
    </cfRule>
    <cfRule type="expression" dxfId="16" priority="18" stopIfTrue="1">
      <formula>((-G40/D40)&lt;&gt;D42)</formula>
    </cfRule>
  </conditionalFormatting>
  <conditionalFormatting sqref="G40">
    <cfRule type="expression" dxfId="15" priority="19" stopIfTrue="1">
      <formula>((-G40/D40)=G42)</formula>
    </cfRule>
    <cfRule type="expression" dxfId="14" priority="20" stopIfTrue="1">
      <formula>((-G40/D40)&lt;&gt;G42)</formula>
    </cfRule>
  </conditionalFormatting>
  <conditionalFormatting sqref="G77">
    <cfRule type="expression" dxfId="13" priority="21" stopIfTrue="1">
      <formula>((-G77/D77)=G79)</formula>
    </cfRule>
    <cfRule type="expression" dxfId="12" priority="22" stopIfTrue="1">
      <formula>((-G77/D77)&lt;&gt;G79)</formula>
    </cfRule>
  </conditionalFormatting>
  <conditionalFormatting sqref="D77">
    <cfRule type="expression" dxfId="11" priority="23" stopIfTrue="1">
      <formula>((-G77/D77)=D79)</formula>
    </cfRule>
    <cfRule type="expression" dxfId="10" priority="24" stopIfTrue="1">
      <formula>((-G77/D77)&lt;&gt;D79)</formula>
    </cfRule>
  </conditionalFormatting>
  <hyperlinks>
    <hyperlink ref="J2" r:id="rId1"/>
    <hyperlink ref="J4:M4" location="'Zuordnung Schaubild-&gt;Gleichung'!B19" display="Zurück zur Auswahl."/>
  </hyperlinks>
  <pageMargins left="0.78740157499999996" right="0.78740157499999996" top="0.984251969" bottom="0.984251969" header="0.4921259845" footer="0.4921259845"/>
  <pageSetup paperSize="9" scale="73" orientation="portrait" horizontalDpi="360" verticalDpi="360" r:id="rId2"/>
  <headerFooter alignWithMargins="0"/>
  <colBreaks count="1" manualBreakCount="1">
    <brk id="21" max="1048575" man="1"/>
  </colBreaks>
  <drawing r:id="rId3"/>
</worksheet>
</file>

<file path=xl/worksheets/sheet4.xml><?xml version="1.0" encoding="utf-8"?>
<worksheet xmlns="http://schemas.openxmlformats.org/spreadsheetml/2006/main" xmlns:r="http://schemas.openxmlformats.org/officeDocument/2006/relationships">
  <sheetPr enableFormatConditionsCalculation="0">
    <tabColor indexed="40"/>
  </sheetPr>
  <dimension ref="A1:AK169"/>
  <sheetViews>
    <sheetView topLeftCell="C1" zoomScale="80" zoomScaleNormal="80" workbookViewId="0">
      <selection activeCell="J4" sqref="J4"/>
    </sheetView>
  </sheetViews>
  <sheetFormatPr baseColWidth="10" defaultRowHeight="12.75"/>
  <cols>
    <col min="3" max="3" width="7" customWidth="1"/>
    <col min="4" max="4" width="7.28515625" customWidth="1"/>
    <col min="5" max="5" width="5.85546875" customWidth="1"/>
    <col min="6" max="6" width="6.140625" customWidth="1"/>
    <col min="7" max="7" width="4.42578125" customWidth="1"/>
    <col min="8" max="8" width="5" customWidth="1"/>
    <col min="9" max="9" width="5.5703125" customWidth="1"/>
    <col min="10" max="10" width="4.85546875" customWidth="1"/>
    <col min="11" max="11" width="5.28515625" customWidth="1"/>
    <col min="12" max="12" width="4" customWidth="1"/>
    <col min="13" max="13" width="6.28515625" customWidth="1"/>
    <col min="14" max="14" width="5.7109375" customWidth="1"/>
    <col min="15" max="15" width="6.42578125" customWidth="1"/>
    <col min="16" max="16" width="6" customWidth="1"/>
    <col min="17" max="17" width="3.7109375" customWidth="1"/>
    <col min="18" max="18" width="4.85546875" customWidth="1"/>
    <col min="19" max="19" width="5.85546875" customWidth="1"/>
    <col min="20" max="20" width="5" customWidth="1"/>
    <col min="21" max="21" width="4.140625" customWidth="1"/>
    <col min="22" max="22" width="2.5703125" customWidth="1"/>
    <col min="23" max="23" width="4.7109375" customWidth="1"/>
    <col min="24" max="24" width="6.28515625" customWidth="1"/>
    <col min="25" max="25" width="6.42578125" customWidth="1"/>
    <col min="26" max="26" width="5" customWidth="1"/>
    <col min="27" max="27" width="6.7109375" customWidth="1"/>
    <col min="28" max="28" width="7.42578125" customWidth="1"/>
  </cols>
  <sheetData>
    <row r="1" spans="1:36" ht="25.5">
      <c r="A1" s="3"/>
      <c r="B1" s="11" t="s">
        <v>161</v>
      </c>
      <c r="C1" s="3"/>
      <c r="D1" s="3"/>
      <c r="E1" s="3"/>
      <c r="F1" s="3"/>
      <c r="G1" s="69"/>
      <c r="H1" s="18"/>
      <c r="I1" s="69"/>
      <c r="J1" s="3" t="s">
        <v>29</v>
      </c>
      <c r="K1" s="3"/>
      <c r="L1" s="3"/>
      <c r="M1" s="3"/>
      <c r="N1" s="3"/>
      <c r="O1" s="3"/>
      <c r="P1" s="3"/>
      <c r="Q1" s="19"/>
      <c r="R1" s="19"/>
      <c r="S1" s="19"/>
      <c r="T1" s="3"/>
      <c r="U1" s="3"/>
      <c r="V1" s="3"/>
      <c r="W1" s="3"/>
      <c r="X1" s="3"/>
      <c r="Y1" s="3"/>
      <c r="Z1" s="3"/>
      <c r="AA1" s="34"/>
      <c r="AB1" s="34"/>
      <c r="AC1" s="34"/>
      <c r="AD1" s="34"/>
      <c r="AE1" s="34"/>
      <c r="AF1" s="34"/>
    </row>
    <row r="2" spans="1:36" ht="15">
      <c r="A2" s="3"/>
      <c r="B2" s="46" t="s">
        <v>38</v>
      </c>
      <c r="C2" s="17"/>
      <c r="D2" s="3"/>
      <c r="E2" s="3"/>
      <c r="F2" s="3"/>
      <c r="G2" s="3"/>
      <c r="H2" s="37"/>
      <c r="I2" s="3"/>
      <c r="J2" s="98" t="s">
        <v>37</v>
      </c>
      <c r="K2" s="67"/>
      <c r="L2" s="67"/>
      <c r="M2" s="67"/>
      <c r="N2" s="67"/>
      <c r="O2" s="67"/>
      <c r="P2" s="67"/>
      <c r="Q2" s="67"/>
      <c r="R2" s="67"/>
      <c r="S2" s="125"/>
      <c r="T2" s="14"/>
      <c r="U2" s="3"/>
      <c r="V2" s="3"/>
      <c r="W2" s="3"/>
      <c r="X2" s="3"/>
      <c r="Y2" s="3"/>
      <c r="Z2" s="3"/>
      <c r="AA2" s="34"/>
      <c r="AB2" s="34"/>
      <c r="AC2" s="34"/>
      <c r="AD2" s="34"/>
      <c r="AE2" s="34"/>
      <c r="AF2" s="34"/>
    </row>
    <row r="3" spans="1:36" ht="15">
      <c r="A3" s="3"/>
      <c r="B3" s="52" t="s">
        <v>39</v>
      </c>
      <c r="C3" s="70">
        <v>5</v>
      </c>
      <c r="D3" s="80">
        <f>MOD(C3,36)</f>
        <v>5</v>
      </c>
      <c r="E3" s="6"/>
      <c r="F3" s="3"/>
      <c r="G3" s="3"/>
      <c r="H3" s="3"/>
      <c r="I3" s="3"/>
      <c r="J3" s="3"/>
      <c r="K3" s="3"/>
      <c r="L3" s="32"/>
      <c r="M3" s="32"/>
      <c r="N3" s="32"/>
      <c r="O3" s="32"/>
      <c r="P3" s="32"/>
      <c r="Q3" s="32"/>
      <c r="R3" s="32"/>
      <c r="S3" s="32"/>
      <c r="T3" s="32"/>
      <c r="U3" s="3"/>
      <c r="V3" s="32"/>
      <c r="W3" s="32"/>
      <c r="X3" s="32"/>
      <c r="Y3" s="32"/>
      <c r="Z3" s="32"/>
      <c r="AA3" s="32"/>
      <c r="AB3" s="32"/>
      <c r="AC3" s="32"/>
      <c r="AD3" s="32"/>
      <c r="AE3" s="32"/>
      <c r="AF3" s="34"/>
      <c r="AG3" s="122"/>
      <c r="AH3" s="122"/>
      <c r="AI3" s="122"/>
      <c r="AJ3" s="122"/>
    </row>
    <row r="4" spans="1:36">
      <c r="A4" s="3" t="s">
        <v>86</v>
      </c>
      <c r="B4" s="3"/>
      <c r="C4" s="37"/>
      <c r="D4" s="3"/>
      <c r="E4" s="3"/>
      <c r="F4" s="3"/>
      <c r="G4" s="3"/>
      <c r="H4" s="3"/>
      <c r="I4" s="3"/>
      <c r="J4" s="98" t="s">
        <v>141</v>
      </c>
      <c r="K4" s="107"/>
      <c r="L4" s="108"/>
      <c r="M4" s="108"/>
      <c r="N4" s="32"/>
      <c r="O4" s="32"/>
      <c r="P4" s="32"/>
      <c r="Q4" s="32"/>
      <c r="R4" s="32"/>
      <c r="S4" s="32"/>
      <c r="T4" s="32"/>
      <c r="U4" s="3"/>
      <c r="V4" s="3"/>
      <c r="W4" s="3"/>
      <c r="X4" s="3"/>
      <c r="Y4" s="3"/>
      <c r="Z4" s="32"/>
      <c r="AA4" s="3"/>
      <c r="AB4" s="3"/>
      <c r="AC4" s="3"/>
      <c r="AD4" s="3"/>
      <c r="AE4" s="3"/>
      <c r="AF4" s="44"/>
      <c r="AG4" s="44" t="s">
        <v>34</v>
      </c>
      <c r="AH4" s="44" t="s">
        <v>35</v>
      </c>
      <c r="AI4" s="44" t="s">
        <v>36</v>
      </c>
      <c r="AJ4" s="34" t="s">
        <v>2</v>
      </c>
    </row>
    <row r="5" spans="1:36">
      <c r="A5" s="3" t="s">
        <v>87</v>
      </c>
      <c r="B5" s="3"/>
      <c r="C5" s="3"/>
      <c r="D5" s="3"/>
      <c r="E5" s="3"/>
      <c r="F5" s="3"/>
      <c r="G5" s="3"/>
      <c r="H5" s="3"/>
      <c r="I5" s="3"/>
      <c r="J5" s="3"/>
      <c r="K5" s="3"/>
      <c r="L5" s="32"/>
      <c r="M5" s="32"/>
      <c r="N5" s="32"/>
      <c r="O5" s="32"/>
      <c r="P5" s="32"/>
      <c r="Q5" s="34" t="s">
        <v>0</v>
      </c>
      <c r="R5" s="34">
        <f>VLOOKUP($D$3,$AF$5:$AJ$41,2)</f>
        <v>-5</v>
      </c>
      <c r="S5" s="34"/>
      <c r="T5" s="34"/>
      <c r="U5" s="32"/>
      <c r="V5" s="3"/>
      <c r="W5" s="3"/>
      <c r="X5" s="3"/>
      <c r="Y5" s="3"/>
      <c r="Z5" s="32"/>
      <c r="AA5" s="3"/>
      <c r="AB5" s="3"/>
      <c r="AC5" s="3"/>
      <c r="AD5" s="3"/>
      <c r="AE5" s="3"/>
      <c r="AF5" s="44">
        <v>0</v>
      </c>
      <c r="AG5" s="44">
        <v>-3</v>
      </c>
      <c r="AH5" s="44">
        <v>2</v>
      </c>
      <c r="AI5" s="44">
        <v>5</v>
      </c>
      <c r="AJ5" s="34">
        <v>0.5</v>
      </c>
    </row>
    <row r="6" spans="1:36">
      <c r="A6" s="3" t="s">
        <v>135</v>
      </c>
      <c r="B6" s="3"/>
      <c r="C6" s="3"/>
      <c r="D6" s="3"/>
      <c r="E6" s="3"/>
      <c r="F6" s="3"/>
      <c r="G6" s="3"/>
      <c r="H6" s="3"/>
      <c r="I6" s="3"/>
      <c r="J6" s="3"/>
      <c r="K6" s="3"/>
      <c r="L6" s="32"/>
      <c r="M6" s="32"/>
      <c r="N6" s="32"/>
      <c r="O6" s="32"/>
      <c r="P6" s="32"/>
      <c r="Q6" s="34" t="s">
        <v>1</v>
      </c>
      <c r="R6" s="34">
        <f>VLOOKUP($D$3,$AF$5:$AJ$41,3)</f>
        <v>1</v>
      </c>
      <c r="S6" s="34"/>
      <c r="T6" s="34"/>
      <c r="U6" s="32"/>
      <c r="V6" s="3"/>
      <c r="W6" s="3"/>
      <c r="X6" s="3"/>
      <c r="Y6" s="3"/>
      <c r="Z6" s="32"/>
      <c r="AA6" s="3"/>
      <c r="AB6" s="3"/>
      <c r="AC6" s="3"/>
      <c r="AD6" s="3"/>
      <c r="AE6" s="3"/>
      <c r="AF6" s="44">
        <v>1</v>
      </c>
      <c r="AG6" s="44">
        <v>-4</v>
      </c>
      <c r="AH6" s="44">
        <v>1</v>
      </c>
      <c r="AI6" s="44">
        <v>5</v>
      </c>
      <c r="AJ6" s="34">
        <v>-0.5</v>
      </c>
    </row>
    <row r="7" spans="1:36">
      <c r="A7" s="3" t="s">
        <v>25</v>
      </c>
      <c r="B7" s="3"/>
      <c r="C7" s="3"/>
      <c r="D7" s="3"/>
      <c r="E7" s="3"/>
      <c r="F7" s="3"/>
      <c r="G7" s="3"/>
      <c r="H7" s="3"/>
      <c r="I7" s="3"/>
      <c r="J7" s="3"/>
      <c r="K7" s="3"/>
      <c r="L7" s="32"/>
      <c r="M7" s="32"/>
      <c r="N7" s="32"/>
      <c r="O7" s="32"/>
      <c r="P7" s="32"/>
      <c r="Q7" s="34" t="s">
        <v>3</v>
      </c>
      <c r="R7" s="34">
        <f>VLOOKUP($D$3,$AF$5:$AJ$41,4)</f>
        <v>2</v>
      </c>
      <c r="S7" s="34"/>
      <c r="T7" s="34"/>
      <c r="U7" s="32"/>
      <c r="V7" s="3"/>
      <c r="W7" s="3"/>
      <c r="X7" s="3"/>
      <c r="Y7" s="3"/>
      <c r="Z7" s="32"/>
      <c r="AA7" s="3"/>
      <c r="AB7" s="3"/>
      <c r="AC7" s="3"/>
      <c r="AD7" s="3"/>
      <c r="AE7" s="3"/>
      <c r="AF7" s="44">
        <v>2</v>
      </c>
      <c r="AG7" s="44">
        <v>-5</v>
      </c>
      <c r="AH7" s="44">
        <v>2</v>
      </c>
      <c r="AI7" s="44">
        <v>3</v>
      </c>
      <c r="AJ7" s="34">
        <v>0.4</v>
      </c>
    </row>
    <row r="8" spans="1:36">
      <c r="A8" s="3" t="s">
        <v>27</v>
      </c>
      <c r="B8" s="3"/>
      <c r="C8" s="3"/>
      <c r="D8" s="3"/>
      <c r="E8" s="3"/>
      <c r="F8" s="3"/>
      <c r="G8" s="3"/>
      <c r="H8" s="3"/>
      <c r="I8" s="3"/>
      <c r="J8" s="3"/>
      <c r="K8" s="3"/>
      <c r="L8" s="32"/>
      <c r="M8" s="32"/>
      <c r="N8" s="32"/>
      <c r="O8" s="32"/>
      <c r="P8" s="32"/>
      <c r="Q8" s="34" t="s">
        <v>2</v>
      </c>
      <c r="R8" s="34">
        <f>IF(ROUND(D3*SIN(R5+1)+1,0)=0,-2,ROUND(D3*SIN(R5+1)+1,0))</f>
        <v>5</v>
      </c>
      <c r="S8" s="34">
        <f>IF(ROUND((D3+5)*SIN(D3+1)+1,0)=0,-3,ABS(ROUND((D3+5)*SIN(D3+1)+1,0)))</f>
        <v>2</v>
      </c>
      <c r="T8" s="34"/>
      <c r="U8" s="32"/>
      <c r="V8" s="3"/>
      <c r="W8" s="3"/>
      <c r="X8" s="3"/>
      <c r="Y8" s="3"/>
      <c r="Z8" s="32"/>
      <c r="AA8" s="3"/>
      <c r="AB8" s="3"/>
      <c r="AC8" s="3"/>
      <c r="AD8" s="3"/>
      <c r="AE8" s="3"/>
      <c r="AF8" s="44">
        <v>3</v>
      </c>
      <c r="AG8" s="44">
        <v>-3</v>
      </c>
      <c r="AH8" s="44">
        <v>1</v>
      </c>
      <c r="AI8" s="44">
        <v>4</v>
      </c>
      <c r="AJ8" s="34">
        <v>-0.3</v>
      </c>
    </row>
    <row r="9" spans="1:36">
      <c r="A9" s="3" t="s">
        <v>28</v>
      </c>
      <c r="B9" s="3"/>
      <c r="C9" s="3"/>
      <c r="D9" s="3"/>
      <c r="E9" s="3"/>
      <c r="F9" s="3"/>
      <c r="G9" s="3"/>
      <c r="H9" s="3"/>
      <c r="I9" s="3"/>
      <c r="J9" s="3"/>
      <c r="K9" s="3"/>
      <c r="L9" s="32"/>
      <c r="M9" s="32"/>
      <c r="N9" s="32"/>
      <c r="O9" s="32"/>
      <c r="P9" s="32"/>
      <c r="Q9" s="32"/>
      <c r="R9" s="32"/>
      <c r="S9" s="32"/>
      <c r="T9" s="32"/>
      <c r="U9" s="32"/>
      <c r="V9" s="3"/>
      <c r="W9" s="3"/>
      <c r="X9" s="3"/>
      <c r="Y9" s="3"/>
      <c r="Z9" s="32"/>
      <c r="AA9" s="3"/>
      <c r="AB9" s="3"/>
      <c r="AC9" s="3"/>
      <c r="AD9" s="3"/>
      <c r="AE9" s="3"/>
      <c r="AF9" s="44">
        <v>4</v>
      </c>
      <c r="AG9" s="44">
        <v>-4</v>
      </c>
      <c r="AH9" s="44">
        <v>2</v>
      </c>
      <c r="AI9" s="44">
        <v>5</v>
      </c>
      <c r="AJ9" s="34">
        <v>0.2</v>
      </c>
    </row>
    <row r="10" spans="1:36">
      <c r="A10" s="3"/>
      <c r="B10" s="3"/>
      <c r="C10" s="3"/>
      <c r="D10" s="3"/>
      <c r="E10" s="3"/>
      <c r="F10" s="3"/>
      <c r="G10" s="3"/>
      <c r="H10" s="3"/>
      <c r="J10" s="3"/>
      <c r="K10" s="3"/>
      <c r="L10" s="32"/>
      <c r="M10" s="32"/>
      <c r="N10" s="32"/>
      <c r="O10" s="32"/>
      <c r="P10" s="32"/>
      <c r="Q10" s="32"/>
      <c r="R10" s="32"/>
      <c r="S10" s="32"/>
      <c r="T10" s="32"/>
      <c r="U10" s="32"/>
      <c r="V10" s="3"/>
      <c r="W10" s="3"/>
      <c r="X10" s="3"/>
      <c r="Y10" s="3"/>
      <c r="Z10" s="32"/>
      <c r="AA10" s="3"/>
      <c r="AB10" s="3"/>
      <c r="AC10" s="3"/>
      <c r="AD10" s="3"/>
      <c r="AE10" s="3"/>
      <c r="AF10" s="44">
        <v>5</v>
      </c>
      <c r="AG10" s="44">
        <v>-5</v>
      </c>
      <c r="AH10" s="44">
        <v>1</v>
      </c>
      <c r="AI10" s="44">
        <v>2</v>
      </c>
      <c r="AJ10" s="34">
        <v>-0.1</v>
      </c>
    </row>
    <row r="11" spans="1:36" ht="15">
      <c r="A11" s="9" t="s">
        <v>11</v>
      </c>
      <c r="B11" s="9"/>
      <c r="C11" s="9"/>
      <c r="D11" s="9"/>
      <c r="E11" s="3"/>
      <c r="F11" s="3"/>
      <c r="G11" s="3"/>
      <c r="H11" s="3"/>
      <c r="I11" s="3"/>
      <c r="J11" s="3"/>
      <c r="K11" s="3"/>
      <c r="L11" s="3"/>
      <c r="M11" s="3"/>
      <c r="N11" s="3"/>
      <c r="O11" s="3"/>
      <c r="P11" s="32"/>
      <c r="Q11" s="32"/>
      <c r="R11" s="32"/>
      <c r="S11" s="32"/>
      <c r="T11" s="32"/>
      <c r="U11" s="32"/>
      <c r="V11" s="3"/>
      <c r="W11" s="3"/>
      <c r="X11" s="3"/>
      <c r="Y11" s="3"/>
      <c r="Z11" s="32"/>
      <c r="AA11" s="3"/>
      <c r="AB11" s="3"/>
      <c r="AC11" s="3"/>
      <c r="AD11" s="3"/>
      <c r="AE11" s="3"/>
      <c r="AF11" s="44">
        <v>6</v>
      </c>
      <c r="AG11" s="44">
        <v>-3</v>
      </c>
      <c r="AH11" s="44">
        <v>2</v>
      </c>
      <c r="AI11" s="44">
        <v>4</v>
      </c>
      <c r="AJ11" s="34">
        <v>-0.5</v>
      </c>
    </row>
    <row r="12" spans="1:36">
      <c r="A12" s="3"/>
      <c r="B12" s="3"/>
      <c r="C12" s="3"/>
      <c r="D12" s="3"/>
      <c r="E12" s="3"/>
      <c r="F12" s="3"/>
      <c r="G12" s="3"/>
      <c r="H12" s="3"/>
      <c r="I12" s="3"/>
      <c r="J12" s="3"/>
      <c r="K12" s="3"/>
      <c r="L12" s="3"/>
      <c r="M12" s="3"/>
      <c r="N12" s="3" t="s">
        <v>73</v>
      </c>
      <c r="O12" s="3"/>
      <c r="P12" s="32"/>
      <c r="Q12" s="32"/>
      <c r="R12" s="32"/>
      <c r="S12" s="32"/>
      <c r="T12" s="32"/>
      <c r="U12" s="32"/>
      <c r="V12" s="3"/>
      <c r="W12" s="3"/>
      <c r="X12" s="3"/>
      <c r="Y12" s="3"/>
      <c r="Z12" s="32"/>
      <c r="AA12" s="3"/>
      <c r="AB12" s="3"/>
      <c r="AC12" s="3"/>
      <c r="AD12" s="3"/>
      <c r="AE12" s="3"/>
      <c r="AF12" s="44">
        <v>7</v>
      </c>
      <c r="AG12" s="44">
        <v>-4</v>
      </c>
      <c r="AH12" s="44">
        <v>1</v>
      </c>
      <c r="AI12" s="44">
        <v>5</v>
      </c>
      <c r="AJ12" s="34">
        <v>0.4</v>
      </c>
    </row>
    <row r="13" spans="1:36" ht="18">
      <c r="A13" s="3"/>
      <c r="B13" s="3"/>
      <c r="D13" s="68">
        <f>R6</f>
        <v>1</v>
      </c>
      <c r="E13" s="5" t="s">
        <v>143</v>
      </c>
      <c r="F13" s="68">
        <f>R7</f>
        <v>2</v>
      </c>
      <c r="G13" s="3"/>
      <c r="H13" s="3"/>
      <c r="I13" s="3"/>
      <c r="J13" s="3"/>
      <c r="K13" s="5"/>
      <c r="L13" s="3"/>
      <c r="M13" s="3"/>
      <c r="N13" s="3" t="s">
        <v>48</v>
      </c>
      <c r="O13" s="3"/>
      <c r="P13" s="32"/>
      <c r="Q13" s="32"/>
      <c r="R13" s="32"/>
      <c r="S13" s="32"/>
      <c r="T13" s="32"/>
      <c r="U13" s="32"/>
      <c r="V13" s="3"/>
      <c r="W13" s="3"/>
      <c r="X13" s="3"/>
      <c r="Y13" s="3"/>
      <c r="Z13" s="32"/>
      <c r="AA13" s="3"/>
      <c r="AB13" s="3"/>
      <c r="AC13" s="3"/>
      <c r="AD13" s="3"/>
      <c r="AE13" s="3"/>
      <c r="AF13" s="44">
        <v>8</v>
      </c>
      <c r="AG13" s="44">
        <v>-5</v>
      </c>
      <c r="AH13" s="44">
        <v>2</v>
      </c>
      <c r="AI13" s="44">
        <v>4</v>
      </c>
      <c r="AJ13" s="34">
        <v>-0.3</v>
      </c>
    </row>
    <row r="14" spans="1:36" ht="23.25">
      <c r="A14" s="3"/>
      <c r="B14" s="3"/>
      <c r="C14" s="4" t="s">
        <v>13</v>
      </c>
      <c r="D14" s="3"/>
      <c r="E14" s="3"/>
      <c r="F14" s="3"/>
      <c r="G14" s="3"/>
      <c r="H14" s="3"/>
      <c r="I14" s="3"/>
      <c r="J14" s="3"/>
      <c r="K14" s="3"/>
      <c r="L14" s="3"/>
      <c r="M14" s="3"/>
      <c r="N14" s="58" t="s">
        <v>74</v>
      </c>
      <c r="O14" s="3"/>
      <c r="P14" s="15"/>
      <c r="Q14" s="59" t="s">
        <v>75</v>
      </c>
      <c r="S14" s="32"/>
      <c r="T14" s="32"/>
      <c r="U14" s="32"/>
      <c r="V14" s="3"/>
      <c r="W14" s="3"/>
      <c r="X14" s="3"/>
      <c r="Y14" s="3"/>
      <c r="Z14" s="32"/>
      <c r="AA14" s="3"/>
      <c r="AB14" s="3"/>
      <c r="AC14" s="3"/>
      <c r="AD14" s="3"/>
      <c r="AE14" s="3"/>
      <c r="AF14" s="44">
        <v>9</v>
      </c>
      <c r="AG14" s="44">
        <v>-3</v>
      </c>
      <c r="AH14" s="44">
        <v>1</v>
      </c>
      <c r="AI14" s="44">
        <v>4</v>
      </c>
      <c r="AJ14" s="34">
        <v>0.2</v>
      </c>
    </row>
    <row r="15" spans="1:36" ht="23.25">
      <c r="A15" s="3"/>
      <c r="B15" s="3"/>
      <c r="C15" s="110" t="s">
        <v>21</v>
      </c>
      <c r="D15" s="68">
        <f>S8</f>
        <v>2</v>
      </c>
      <c r="E15" s="5" t="s">
        <v>147</v>
      </c>
      <c r="F15" s="68">
        <f>R5</f>
        <v>-5</v>
      </c>
      <c r="G15" s="111" t="s">
        <v>145</v>
      </c>
      <c r="H15" s="3"/>
      <c r="I15" s="3"/>
      <c r="J15" s="3"/>
      <c r="K15" s="3"/>
      <c r="L15" s="3"/>
      <c r="M15" s="3"/>
      <c r="N15" s="3"/>
      <c r="O15" s="3"/>
      <c r="P15" s="60" t="str">
        <f>IF($H$1=852456,P16,"")</f>
        <v/>
      </c>
      <c r="Q15" s="33"/>
      <c r="R15" s="3"/>
      <c r="S15" s="3"/>
      <c r="T15" s="3"/>
      <c r="U15" s="3"/>
      <c r="V15" s="3"/>
      <c r="W15" s="3"/>
      <c r="X15" s="3"/>
      <c r="Y15" s="3"/>
      <c r="Z15" s="32"/>
      <c r="AA15" s="3"/>
      <c r="AB15" s="3"/>
      <c r="AC15" s="3"/>
      <c r="AD15" s="3"/>
      <c r="AE15" s="3"/>
      <c r="AF15" s="44">
        <v>10</v>
      </c>
      <c r="AG15" s="44">
        <v>-4</v>
      </c>
      <c r="AH15" s="44">
        <v>2</v>
      </c>
      <c r="AI15" s="44">
        <v>5</v>
      </c>
      <c r="AJ15" s="34">
        <v>-0.1</v>
      </c>
    </row>
    <row r="16" spans="1:36">
      <c r="A16" s="3"/>
      <c r="B16" s="3"/>
      <c r="C16" s="3"/>
      <c r="D16" s="3"/>
      <c r="E16" s="3"/>
      <c r="F16" s="3"/>
      <c r="G16" s="3"/>
      <c r="H16" s="3"/>
      <c r="I16" s="3"/>
      <c r="J16" s="3"/>
      <c r="K16" s="3"/>
      <c r="L16" s="3"/>
      <c r="M16" s="3"/>
      <c r="N16" s="3"/>
      <c r="O16" s="3"/>
      <c r="P16" s="72">
        <f>ROUND(R5/S8,3)</f>
        <v>-2.5</v>
      </c>
      <c r="Q16" s="47"/>
      <c r="R16" s="3"/>
      <c r="S16" s="3"/>
      <c r="T16" s="3"/>
      <c r="U16" s="3"/>
      <c r="V16" s="3"/>
      <c r="W16" s="3"/>
      <c r="X16" s="3"/>
      <c r="Y16" s="3"/>
      <c r="Z16" s="32"/>
      <c r="AA16" s="3"/>
      <c r="AB16" s="3"/>
      <c r="AC16" s="3"/>
      <c r="AD16" s="3"/>
      <c r="AE16" s="3"/>
      <c r="AF16" s="44">
        <v>11</v>
      </c>
      <c r="AG16" s="44">
        <v>-5</v>
      </c>
      <c r="AH16" s="44">
        <v>1</v>
      </c>
      <c r="AI16" s="44">
        <v>3</v>
      </c>
      <c r="AJ16" s="34">
        <v>-0.5</v>
      </c>
    </row>
    <row r="17" spans="1:36">
      <c r="A17" s="3" t="s">
        <v>144</v>
      </c>
      <c r="B17" s="3"/>
      <c r="C17" s="6"/>
      <c r="D17" s="3"/>
      <c r="E17" s="3"/>
      <c r="F17" s="3"/>
      <c r="G17" s="3"/>
      <c r="H17" s="3"/>
      <c r="I17" s="3"/>
      <c r="J17" s="3"/>
      <c r="K17" s="3"/>
      <c r="L17" s="3"/>
      <c r="M17" s="3"/>
      <c r="N17" s="3"/>
      <c r="O17" s="3"/>
      <c r="P17" s="3"/>
      <c r="Q17" s="3"/>
      <c r="R17" s="3"/>
      <c r="S17" s="3"/>
      <c r="T17" s="3"/>
      <c r="U17" s="3"/>
      <c r="V17" s="3"/>
      <c r="W17" s="3"/>
      <c r="X17" s="3"/>
      <c r="Y17" s="3"/>
      <c r="Z17" s="32"/>
      <c r="AA17" s="3"/>
      <c r="AB17" s="3"/>
      <c r="AC17" s="3"/>
      <c r="AD17" s="3"/>
      <c r="AE17" s="3"/>
      <c r="AF17" s="44">
        <v>12</v>
      </c>
      <c r="AG17" s="44">
        <v>-3</v>
      </c>
      <c r="AH17" s="44">
        <v>2</v>
      </c>
      <c r="AI17" s="44">
        <v>4</v>
      </c>
      <c r="AJ17" s="34">
        <v>0.4</v>
      </c>
    </row>
    <row r="18" spans="1:36">
      <c r="A18" s="3"/>
      <c r="B18" s="3"/>
      <c r="C18" s="3"/>
      <c r="D18" s="3"/>
      <c r="E18" s="3"/>
      <c r="F18" s="3"/>
      <c r="G18" s="3"/>
      <c r="H18" s="3"/>
      <c r="I18" s="3"/>
      <c r="J18" s="3"/>
      <c r="K18" s="3"/>
      <c r="L18" s="3"/>
      <c r="M18" s="3"/>
      <c r="N18" s="3"/>
      <c r="O18" s="3"/>
      <c r="P18" s="3"/>
      <c r="Q18" s="3"/>
      <c r="R18" s="3"/>
      <c r="S18" s="3"/>
      <c r="T18" s="3"/>
      <c r="U18" s="3"/>
      <c r="V18" s="3"/>
      <c r="W18" s="3"/>
      <c r="X18" s="3"/>
      <c r="Y18" s="3"/>
      <c r="Z18" s="32"/>
      <c r="AA18" s="3"/>
      <c r="AB18" s="3"/>
      <c r="AC18" s="3"/>
      <c r="AD18" s="3"/>
      <c r="AE18" s="3"/>
      <c r="AF18" s="44">
        <v>13</v>
      </c>
      <c r="AG18" s="44">
        <v>-4</v>
      </c>
      <c r="AH18" s="44">
        <v>1</v>
      </c>
      <c r="AI18" s="44">
        <v>5</v>
      </c>
      <c r="AJ18" s="34">
        <v>-0.3</v>
      </c>
    </row>
    <row r="19" spans="1:36" ht="21">
      <c r="A19" s="3"/>
      <c r="B19" s="3"/>
      <c r="C19" s="4" t="s">
        <v>8</v>
      </c>
      <c r="D19" s="15"/>
      <c r="E19" s="68">
        <v>0</v>
      </c>
      <c r="F19" s="7" t="s">
        <v>9</v>
      </c>
      <c r="G19" s="3"/>
      <c r="H19" s="4"/>
      <c r="I19" s="3"/>
      <c r="J19" s="3"/>
      <c r="K19" s="3"/>
      <c r="L19" s="3"/>
      <c r="M19" s="32"/>
      <c r="N19" s="3"/>
      <c r="O19" s="3"/>
      <c r="P19" s="3"/>
      <c r="Q19" s="3"/>
      <c r="R19" s="3"/>
      <c r="S19" s="3"/>
      <c r="T19" s="3"/>
      <c r="U19" s="3"/>
      <c r="V19" s="3"/>
      <c r="W19" s="3"/>
      <c r="X19" s="3"/>
      <c r="Y19" s="3"/>
      <c r="Z19" s="32"/>
      <c r="AA19" s="3"/>
      <c r="AB19" s="3"/>
      <c r="AC19" s="3"/>
      <c r="AD19" s="3"/>
      <c r="AE19" s="3"/>
      <c r="AF19" s="44">
        <v>14</v>
      </c>
      <c r="AG19" s="44">
        <v>-5</v>
      </c>
      <c r="AH19" s="44">
        <v>2</v>
      </c>
      <c r="AI19" s="44">
        <v>3</v>
      </c>
      <c r="AJ19" s="34">
        <v>0.2</v>
      </c>
    </row>
    <row r="20" spans="1:36">
      <c r="A20" s="3"/>
      <c r="B20" s="3"/>
      <c r="C20" s="3"/>
      <c r="D20" s="33" t="str">
        <f>IF($H$1=852456,D21,"")</f>
        <v/>
      </c>
      <c r="E20" s="3"/>
      <c r="F20" s="3"/>
      <c r="G20" s="3"/>
      <c r="H20" s="3"/>
      <c r="I20" s="33"/>
      <c r="J20" s="3"/>
      <c r="K20" s="3"/>
      <c r="L20" s="3"/>
      <c r="M20" s="3"/>
      <c r="N20" s="3"/>
      <c r="O20" s="3"/>
      <c r="P20" s="3"/>
      <c r="Q20" s="3"/>
      <c r="R20" s="3"/>
      <c r="S20" s="3"/>
      <c r="T20" s="3"/>
      <c r="U20" s="3"/>
      <c r="V20" s="3"/>
      <c r="W20" s="3"/>
      <c r="X20" s="3"/>
      <c r="Y20" s="3"/>
      <c r="Z20" s="32"/>
      <c r="AA20" s="3"/>
      <c r="AB20" s="3"/>
      <c r="AC20" s="3"/>
      <c r="AD20" s="3"/>
      <c r="AE20" s="3"/>
      <c r="AF20" s="44">
        <v>15</v>
      </c>
      <c r="AG20" s="44">
        <v>-3</v>
      </c>
      <c r="AH20" s="44">
        <v>1</v>
      </c>
      <c r="AI20" s="44">
        <v>4</v>
      </c>
      <c r="AJ20" s="34">
        <v>-0.1</v>
      </c>
    </row>
    <row r="21" spans="1:36">
      <c r="A21" s="3"/>
      <c r="B21" s="3"/>
      <c r="C21" s="3"/>
      <c r="D21" s="26">
        <f>R7/R6</f>
        <v>2</v>
      </c>
      <c r="E21" s="8"/>
      <c r="F21" s="8"/>
      <c r="G21" s="8"/>
      <c r="H21" s="8"/>
      <c r="I21" s="31"/>
      <c r="J21" s="8"/>
      <c r="K21" s="10"/>
      <c r="L21" s="10"/>
      <c r="M21" s="10"/>
      <c r="N21" s="3"/>
      <c r="O21" s="3"/>
      <c r="P21" s="3"/>
      <c r="Q21" s="3"/>
      <c r="R21" s="3"/>
      <c r="S21" s="3"/>
      <c r="T21" s="3"/>
      <c r="U21" s="3"/>
      <c r="V21" s="3"/>
      <c r="W21" s="3"/>
      <c r="X21" s="3"/>
      <c r="Y21" s="3"/>
      <c r="Z21" s="32"/>
      <c r="AA21" s="3"/>
      <c r="AB21" s="3"/>
      <c r="AC21" s="3"/>
      <c r="AD21" s="3"/>
      <c r="AE21" s="3"/>
      <c r="AF21" s="44">
        <v>16</v>
      </c>
      <c r="AG21" s="44">
        <v>-3</v>
      </c>
      <c r="AH21" s="44">
        <v>2</v>
      </c>
      <c r="AI21" s="44">
        <v>5</v>
      </c>
      <c r="AJ21" s="34">
        <v>-0.5</v>
      </c>
    </row>
    <row r="22" spans="1:36" ht="15">
      <c r="A22" s="9" t="s">
        <v>40</v>
      </c>
      <c r="B22" s="9"/>
      <c r="C22" s="9"/>
      <c r="D22" s="9"/>
      <c r="E22" s="3"/>
      <c r="F22" s="3"/>
      <c r="G22" s="3"/>
      <c r="H22" s="3"/>
      <c r="I22" s="3"/>
      <c r="J22" s="3"/>
      <c r="K22" s="3"/>
      <c r="L22" s="3"/>
      <c r="M22" s="3"/>
      <c r="N22" s="3"/>
      <c r="O22" s="3"/>
      <c r="P22" s="32"/>
      <c r="Q22" s="32"/>
      <c r="R22" s="32"/>
      <c r="S22" s="3"/>
      <c r="T22" s="3"/>
      <c r="U22" s="3"/>
      <c r="V22" s="3"/>
      <c r="W22" s="3"/>
      <c r="X22" s="3"/>
      <c r="Y22" s="3"/>
      <c r="Z22" s="32"/>
      <c r="AA22" s="3"/>
      <c r="AB22" s="3"/>
      <c r="AC22" s="3"/>
      <c r="AD22" s="3"/>
      <c r="AE22" s="3"/>
      <c r="AF22" s="44">
        <v>17</v>
      </c>
      <c r="AG22" s="44">
        <v>-4</v>
      </c>
      <c r="AH22" s="44">
        <v>1</v>
      </c>
      <c r="AI22" s="44">
        <v>5</v>
      </c>
      <c r="AJ22" s="34">
        <v>0.4</v>
      </c>
    </row>
    <row r="23" spans="1:36" ht="15">
      <c r="A23" s="9" t="s">
        <v>152</v>
      </c>
      <c r="B23" s="3"/>
      <c r="C23" s="3"/>
      <c r="D23" s="3"/>
      <c r="E23" s="3"/>
      <c r="F23" s="3"/>
      <c r="G23" s="3"/>
      <c r="H23" s="3"/>
      <c r="I23" s="3"/>
      <c r="J23" s="3"/>
      <c r="K23" s="3"/>
      <c r="L23" s="3"/>
      <c r="M23" s="3"/>
      <c r="N23" s="3"/>
      <c r="O23" s="3"/>
      <c r="P23" s="3"/>
      <c r="Q23" s="3"/>
      <c r="R23" s="3"/>
      <c r="S23" s="3"/>
      <c r="T23" s="3"/>
      <c r="U23" s="3"/>
      <c r="V23" s="3"/>
      <c r="W23" s="3"/>
      <c r="X23" s="3"/>
      <c r="Y23" s="3"/>
      <c r="Z23" s="32"/>
      <c r="AA23" s="3"/>
      <c r="AB23" s="3"/>
      <c r="AC23" s="3"/>
      <c r="AD23" s="3"/>
      <c r="AE23" s="3"/>
      <c r="AF23" s="44">
        <v>18</v>
      </c>
      <c r="AG23" s="44">
        <v>-5</v>
      </c>
      <c r="AH23" s="44">
        <v>2</v>
      </c>
      <c r="AI23" s="44">
        <v>4</v>
      </c>
      <c r="AJ23" s="34">
        <v>-0.3</v>
      </c>
    </row>
    <row r="24" spans="1:36" ht="18">
      <c r="A24" s="9" t="s">
        <v>153</v>
      </c>
      <c r="B24" s="3"/>
      <c r="C24" s="3"/>
      <c r="D24" s="3"/>
      <c r="E24" s="3"/>
      <c r="F24" s="3"/>
      <c r="G24" s="3"/>
      <c r="H24" s="3"/>
      <c r="I24" s="3"/>
      <c r="J24" s="3"/>
      <c r="K24" s="3"/>
      <c r="L24" s="3"/>
      <c r="M24" s="3"/>
      <c r="N24" s="32"/>
      <c r="O24" s="32"/>
      <c r="P24" s="7"/>
      <c r="Q24" s="32"/>
      <c r="R24" s="3"/>
      <c r="S24" s="3"/>
      <c r="T24" s="3"/>
      <c r="U24" s="3"/>
      <c r="V24" s="3"/>
      <c r="W24" s="3"/>
      <c r="X24" s="3"/>
      <c r="Y24" s="3"/>
      <c r="Z24" s="32"/>
      <c r="AA24" s="3"/>
      <c r="AB24" s="3"/>
      <c r="AC24" s="3"/>
      <c r="AD24" s="3"/>
      <c r="AE24" s="3"/>
      <c r="AF24" s="44">
        <v>19</v>
      </c>
      <c r="AG24" s="44">
        <v>-3</v>
      </c>
      <c r="AH24" s="44">
        <v>1</v>
      </c>
      <c r="AI24" s="44">
        <v>5</v>
      </c>
      <c r="AJ24" s="34">
        <v>0.2</v>
      </c>
    </row>
    <row r="25" spans="1:36" ht="18">
      <c r="A25" s="3"/>
      <c r="B25" s="3"/>
      <c r="C25" s="3"/>
      <c r="D25" s="3"/>
      <c r="E25" s="3"/>
      <c r="F25" s="3"/>
      <c r="G25" s="3"/>
      <c r="H25" s="3"/>
      <c r="I25" s="3"/>
      <c r="J25" s="3"/>
      <c r="L25" s="112"/>
      <c r="M25" s="3"/>
      <c r="N25" s="3"/>
      <c r="O25" s="3"/>
      <c r="P25" s="3"/>
      <c r="Q25" s="3"/>
      <c r="R25" s="3"/>
      <c r="S25" s="3"/>
      <c r="T25" s="3"/>
      <c r="U25" s="3"/>
      <c r="V25" s="3"/>
      <c r="W25" s="3"/>
      <c r="X25" s="3"/>
      <c r="Y25" s="3"/>
      <c r="Z25" s="32"/>
      <c r="AA25" s="3"/>
      <c r="AB25" s="3"/>
      <c r="AC25" s="3"/>
      <c r="AD25" s="3"/>
      <c r="AE25" s="3"/>
      <c r="AF25" s="44">
        <v>20</v>
      </c>
      <c r="AG25" s="44">
        <v>-4</v>
      </c>
      <c r="AH25" s="44">
        <v>2</v>
      </c>
      <c r="AI25" s="44">
        <v>5</v>
      </c>
      <c r="AJ25" s="34">
        <v>-0.1</v>
      </c>
    </row>
    <row r="26" spans="1:36" ht="25.5">
      <c r="A26" s="3"/>
      <c r="B26" s="3"/>
      <c r="C26" s="114" t="s">
        <v>146</v>
      </c>
      <c r="D26" s="71"/>
      <c r="E26" s="5" t="s">
        <v>143</v>
      </c>
      <c r="F26" s="71"/>
      <c r="G26" s="116" t="s">
        <v>154</v>
      </c>
      <c r="H26" s="71"/>
      <c r="I26" s="5" t="s">
        <v>147</v>
      </c>
      <c r="J26" s="71"/>
      <c r="K26" s="113" t="s">
        <v>9</v>
      </c>
      <c r="M26" s="3"/>
      <c r="N26" s="3"/>
      <c r="O26" s="3"/>
      <c r="P26" s="3"/>
      <c r="Q26" s="3"/>
      <c r="R26" s="3"/>
      <c r="S26" s="3"/>
      <c r="T26" s="3"/>
      <c r="U26" s="3"/>
      <c r="V26" s="3"/>
      <c r="W26" s="3"/>
      <c r="X26" s="3"/>
      <c r="Y26" s="3"/>
      <c r="Z26" s="32"/>
      <c r="AA26" s="3"/>
      <c r="AB26" s="3"/>
      <c r="AC26" s="3"/>
      <c r="AD26" s="3"/>
      <c r="AE26" s="3"/>
      <c r="AF26" s="44">
        <v>21</v>
      </c>
      <c r="AG26" s="44">
        <v>-5</v>
      </c>
      <c r="AH26" s="44">
        <v>1</v>
      </c>
      <c r="AI26" s="44">
        <v>3</v>
      </c>
      <c r="AJ26" s="34">
        <v>-0.5</v>
      </c>
    </row>
    <row r="27" spans="1:36" ht="18" customHeight="1">
      <c r="A27" s="3"/>
      <c r="B27" s="3"/>
      <c r="D27" s="33" t="str">
        <f>IF($H$1=852456,D28,"")</f>
        <v/>
      </c>
      <c r="F27" s="33" t="str">
        <f>IF($H$1=852456,F28,"")</f>
        <v/>
      </c>
      <c r="G27" s="3"/>
      <c r="H27" s="33" t="str">
        <f>IF($H$1=852456,H28,"")</f>
        <v/>
      </c>
      <c r="I27" s="3"/>
      <c r="J27" s="33" t="str">
        <f>IF($H$1=852456,J28,"")</f>
        <v/>
      </c>
      <c r="K27" s="3"/>
      <c r="L27" s="33" t="str">
        <f>IF($H$1=852456,L28,"")</f>
        <v/>
      </c>
      <c r="M27" s="3"/>
      <c r="N27" s="3"/>
      <c r="O27" s="3"/>
      <c r="P27" s="3"/>
      <c r="Q27" s="3"/>
      <c r="R27" s="3"/>
      <c r="S27" s="3"/>
      <c r="T27" s="3"/>
      <c r="U27" s="3"/>
      <c r="V27" s="3"/>
      <c r="W27" s="3"/>
      <c r="X27" s="3"/>
      <c r="Y27" s="3"/>
      <c r="Z27" s="32"/>
      <c r="AA27" s="3"/>
      <c r="AB27" s="3"/>
      <c r="AC27" s="3"/>
      <c r="AD27" s="3"/>
      <c r="AE27" s="3"/>
      <c r="AF27" s="44">
        <v>22</v>
      </c>
      <c r="AG27" s="44">
        <v>-3</v>
      </c>
      <c r="AH27" s="44">
        <v>2</v>
      </c>
      <c r="AI27" s="44">
        <v>4</v>
      </c>
      <c r="AJ27" s="34">
        <v>0.4</v>
      </c>
    </row>
    <row r="28" spans="1:36" ht="18">
      <c r="A28" s="3"/>
      <c r="B28" s="3"/>
      <c r="C28" s="3"/>
      <c r="D28" s="26">
        <f>R6</f>
        <v>1</v>
      </c>
      <c r="E28" s="5"/>
      <c r="F28" s="26">
        <f>R7</f>
        <v>2</v>
      </c>
      <c r="G28" s="32"/>
      <c r="H28" s="26">
        <f>S8</f>
        <v>2</v>
      </c>
      <c r="I28" s="3"/>
      <c r="J28" s="26">
        <f>R5</f>
        <v>-5</v>
      </c>
      <c r="K28" s="3"/>
      <c r="L28" s="26">
        <f>-2</f>
        <v>-2</v>
      </c>
      <c r="M28" s="3"/>
      <c r="N28" s="3"/>
      <c r="O28" s="3"/>
      <c r="P28" s="3"/>
      <c r="Q28" s="3"/>
      <c r="R28" s="3"/>
      <c r="S28" s="3"/>
      <c r="T28" s="3"/>
      <c r="U28" s="3"/>
      <c r="V28" s="3"/>
      <c r="W28" s="3"/>
      <c r="X28" s="3"/>
      <c r="Y28" s="3"/>
      <c r="Z28" s="32"/>
      <c r="AA28" s="3"/>
      <c r="AB28" s="3"/>
      <c r="AC28" s="3"/>
      <c r="AD28" s="3"/>
      <c r="AE28" s="3"/>
      <c r="AF28" s="44">
        <v>23</v>
      </c>
      <c r="AG28" s="44">
        <v>-4</v>
      </c>
      <c r="AH28" s="44">
        <v>1</v>
      </c>
      <c r="AI28" s="44">
        <v>5</v>
      </c>
      <c r="AJ28" s="34">
        <v>-0.3</v>
      </c>
    </row>
    <row r="29" spans="1:36">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44">
        <v>24</v>
      </c>
      <c r="AG29" s="44">
        <v>-5</v>
      </c>
      <c r="AH29" s="44">
        <v>2</v>
      </c>
      <c r="AI29" s="44">
        <v>4</v>
      </c>
      <c r="AJ29" s="34">
        <v>0.2</v>
      </c>
    </row>
    <row r="30" spans="1:36" ht="18">
      <c r="A30" s="3"/>
      <c r="B30" s="3"/>
      <c r="C30" s="3"/>
      <c r="D30" s="3"/>
      <c r="E30" s="3"/>
      <c r="F30" s="3"/>
      <c r="G30" s="3"/>
      <c r="H30" s="3"/>
      <c r="J30" s="112"/>
      <c r="K30" s="3"/>
      <c r="L30" s="3"/>
      <c r="M30" s="3"/>
      <c r="N30" s="3"/>
      <c r="O30" s="3"/>
      <c r="P30" s="3"/>
      <c r="Q30" s="3"/>
      <c r="R30" s="3"/>
      <c r="S30" s="3"/>
      <c r="T30" s="3"/>
      <c r="U30" s="3"/>
      <c r="W30" s="112"/>
      <c r="X30" s="3"/>
      <c r="Y30" s="3"/>
      <c r="Z30" s="3"/>
      <c r="AA30" s="3"/>
      <c r="AB30" s="3"/>
      <c r="AC30" s="3"/>
      <c r="AD30" s="3"/>
      <c r="AE30" s="3"/>
      <c r="AF30" s="44">
        <v>25</v>
      </c>
      <c r="AG30" s="44">
        <v>-3</v>
      </c>
      <c r="AH30" s="44">
        <v>1</v>
      </c>
      <c r="AI30" s="44">
        <v>4</v>
      </c>
      <c r="AJ30" s="34">
        <v>-0.1</v>
      </c>
    </row>
    <row r="31" spans="1:36" ht="25.5">
      <c r="A31" s="3"/>
      <c r="B31" s="3"/>
      <c r="C31" s="114" t="s">
        <v>148</v>
      </c>
      <c r="D31" s="71"/>
      <c r="E31" s="118" t="s">
        <v>149</v>
      </c>
      <c r="F31" s="71"/>
      <c r="G31" s="120" t="s">
        <v>155</v>
      </c>
      <c r="H31" s="71"/>
      <c r="I31" s="113" t="s">
        <v>9</v>
      </c>
      <c r="K31" s="119" t="s">
        <v>150</v>
      </c>
      <c r="L31" s="118" t="s">
        <v>149</v>
      </c>
      <c r="M31" s="71"/>
      <c r="N31" s="5" t="s">
        <v>143</v>
      </c>
      <c r="O31" s="71"/>
      <c r="P31" s="116" t="s">
        <v>151</v>
      </c>
      <c r="Q31" s="15"/>
      <c r="R31" s="116" t="s">
        <v>149</v>
      </c>
      <c r="S31" s="71"/>
      <c r="T31" s="5" t="s">
        <v>147</v>
      </c>
      <c r="U31" s="71"/>
      <c r="V31" s="115" t="s">
        <v>9</v>
      </c>
      <c r="X31" s="71"/>
      <c r="Y31" s="3"/>
      <c r="Z31" s="3"/>
      <c r="AA31" s="3"/>
      <c r="AB31" s="3"/>
      <c r="AC31" s="3"/>
      <c r="AD31" s="3"/>
      <c r="AE31" s="3"/>
      <c r="AF31" s="44">
        <v>26</v>
      </c>
      <c r="AG31" s="44">
        <v>-4</v>
      </c>
      <c r="AH31" s="44">
        <v>2</v>
      </c>
      <c r="AI31" s="44">
        <v>5</v>
      </c>
      <c r="AJ31" s="34">
        <v>-0.5</v>
      </c>
    </row>
    <row r="32" spans="1:36">
      <c r="A32" s="3"/>
      <c r="B32" s="3"/>
      <c r="C32" s="3"/>
      <c r="D32" s="33" t="str">
        <f>IF($H$1=852456,D33,"")</f>
        <v/>
      </c>
      <c r="E32" s="3"/>
      <c r="F32" s="33" t="str">
        <f>IF($H$1=852456,F33,"")</f>
        <v/>
      </c>
      <c r="G32" s="3"/>
      <c r="H32" s="33" t="str">
        <f>IF($H$1=852456,H33,"")</f>
        <v/>
      </c>
      <c r="I32" s="3"/>
      <c r="J32" s="33" t="str">
        <f>IF($H$1=852456,J33,"")</f>
        <v/>
      </c>
      <c r="K32" s="3"/>
      <c r="L32" s="3"/>
      <c r="M32" s="33" t="str">
        <f>IF($H$1=852456,M33,"")</f>
        <v/>
      </c>
      <c r="N32" s="3"/>
      <c r="O32" s="33" t="str">
        <f>IF($H$1=852456,O33,"")</f>
        <v/>
      </c>
      <c r="P32" s="3"/>
      <c r="Q32" s="60" t="str">
        <f>IF($H$1=852456,Q33,"")</f>
        <v/>
      </c>
      <c r="R32" s="3"/>
      <c r="S32" s="33" t="str">
        <f>IF($H$1=852456,S33,"")</f>
        <v/>
      </c>
      <c r="T32" s="3"/>
      <c r="U32" s="33" t="str">
        <f>IF($H$1=852456,U33,"")</f>
        <v/>
      </c>
      <c r="V32" s="3"/>
      <c r="W32" s="33" t="str">
        <f>IF($H$1=852456,W33,"")</f>
        <v/>
      </c>
      <c r="X32" s="33" t="str">
        <f>IF($H$1=852456,X33,"")</f>
        <v/>
      </c>
      <c r="Y32" s="3"/>
      <c r="Z32" s="3"/>
      <c r="AA32" s="3"/>
      <c r="AB32" s="3"/>
      <c r="AC32" s="3"/>
      <c r="AD32" s="3"/>
      <c r="AE32" s="3"/>
      <c r="AF32" s="44">
        <v>27</v>
      </c>
      <c r="AG32" s="44">
        <v>-5</v>
      </c>
      <c r="AH32" s="44">
        <v>1</v>
      </c>
      <c r="AI32" s="44">
        <v>4</v>
      </c>
      <c r="AJ32" s="34">
        <v>0.4</v>
      </c>
    </row>
    <row r="33" spans="1:37" ht="18">
      <c r="A33" s="3"/>
      <c r="B33" s="3"/>
      <c r="C33" s="3"/>
      <c r="D33" s="26">
        <f>R6</f>
        <v>1</v>
      </c>
      <c r="E33" s="5"/>
      <c r="F33" s="26">
        <f>S8</f>
        <v>2</v>
      </c>
      <c r="G33" s="3"/>
      <c r="H33" s="26">
        <f>R5</f>
        <v>-5</v>
      </c>
      <c r="I33" s="3"/>
      <c r="J33" s="26">
        <f>-2</f>
        <v>-2</v>
      </c>
      <c r="K33" s="3"/>
      <c r="L33" s="3"/>
      <c r="M33" s="26">
        <f>R6</f>
        <v>1</v>
      </c>
      <c r="N33" s="3"/>
      <c r="O33" s="26">
        <f>R7</f>
        <v>2</v>
      </c>
      <c r="P33" s="3"/>
      <c r="Q33" s="26">
        <f>-2</f>
        <v>-2</v>
      </c>
      <c r="R33" s="32"/>
      <c r="S33" s="26">
        <f>S8</f>
        <v>2</v>
      </c>
      <c r="T33" s="3"/>
      <c r="U33" s="26">
        <f>R5</f>
        <v>-5</v>
      </c>
      <c r="V33" s="3"/>
      <c r="W33" s="26">
        <v>-3</v>
      </c>
      <c r="X33" s="26">
        <f>S8</f>
        <v>2</v>
      </c>
      <c r="Y33" s="3"/>
      <c r="Z33" s="3"/>
      <c r="AA33" s="3"/>
      <c r="AB33" s="3"/>
      <c r="AC33" s="3"/>
      <c r="AD33" s="3"/>
      <c r="AE33" s="3"/>
      <c r="AF33" s="44">
        <v>28</v>
      </c>
      <c r="AG33" s="44">
        <v>-3</v>
      </c>
      <c r="AH33" s="44">
        <v>2</v>
      </c>
      <c r="AI33" s="44">
        <v>4</v>
      </c>
      <c r="AJ33" s="34">
        <v>-0.3</v>
      </c>
    </row>
    <row r="34" spans="1:37">
      <c r="A34" s="3"/>
      <c r="B34" s="3"/>
      <c r="C34" s="3"/>
      <c r="D34" s="26">
        <f>R6</f>
        <v>1</v>
      </c>
      <c r="E34" s="3"/>
      <c r="F34" s="3"/>
      <c r="G34" s="3"/>
      <c r="H34" s="3"/>
      <c r="I34" s="3"/>
      <c r="J34" s="3"/>
      <c r="K34" s="26">
        <f>Q33*X33</f>
        <v>-4</v>
      </c>
      <c r="L34" s="3"/>
      <c r="M34" s="26">
        <f>M33</f>
        <v>1</v>
      </c>
      <c r="N34" s="3"/>
      <c r="O34" s="26">
        <f>O33</f>
        <v>2</v>
      </c>
      <c r="P34" s="3"/>
      <c r="Q34" s="3"/>
      <c r="R34" s="3"/>
      <c r="S34" s="3"/>
      <c r="T34" s="3"/>
      <c r="U34" s="3"/>
      <c r="V34" s="3"/>
      <c r="W34" s="3"/>
      <c r="X34" s="3"/>
      <c r="Y34" s="3"/>
      <c r="Z34" s="3"/>
      <c r="AA34" s="3"/>
      <c r="AB34" s="3"/>
      <c r="AC34" s="3"/>
      <c r="AD34" s="3"/>
      <c r="AE34" s="3"/>
      <c r="AF34" s="44">
        <v>29</v>
      </c>
      <c r="AG34" s="44">
        <v>-4</v>
      </c>
      <c r="AH34" s="44">
        <v>1</v>
      </c>
      <c r="AI34" s="44">
        <v>5</v>
      </c>
      <c r="AJ34" s="34">
        <v>0.2</v>
      </c>
    </row>
    <row r="35" spans="1:37" ht="18.75" customHeight="1">
      <c r="A35" s="3"/>
      <c r="B35" s="3"/>
      <c r="C35" s="3"/>
      <c r="D35" s="33" t="str">
        <f>IF($H$1=852456,D34,"")</f>
        <v/>
      </c>
      <c r="E35" s="3"/>
      <c r="F35" s="3"/>
      <c r="G35" s="3"/>
      <c r="H35" s="3"/>
      <c r="I35" s="3"/>
      <c r="J35" s="3"/>
      <c r="K35" s="33" t="str">
        <f>IF($H$1=852456,K34,"")</f>
        <v/>
      </c>
      <c r="L35" s="3"/>
      <c r="M35" s="33" t="str">
        <f>IF($H$1=852456,M34,"")</f>
        <v/>
      </c>
      <c r="N35" s="3"/>
      <c r="O35" s="33" t="str">
        <f>IF($H$1=852456,O34,"")</f>
        <v/>
      </c>
      <c r="P35" s="3"/>
      <c r="Q35" s="3"/>
      <c r="R35" s="3"/>
      <c r="S35" s="3"/>
      <c r="T35" s="3"/>
      <c r="U35" s="3"/>
      <c r="V35" s="3"/>
      <c r="W35" s="3"/>
      <c r="X35" s="3"/>
      <c r="Y35" s="3"/>
      <c r="Z35" s="3"/>
      <c r="AA35" s="3"/>
      <c r="AB35" s="3"/>
      <c r="AC35" s="3"/>
      <c r="AD35" s="3"/>
      <c r="AE35" s="3"/>
      <c r="AF35" s="44">
        <v>30</v>
      </c>
      <c r="AG35" s="44">
        <v>-5</v>
      </c>
      <c r="AH35" s="44">
        <v>2</v>
      </c>
      <c r="AI35" s="44">
        <v>4</v>
      </c>
      <c r="AJ35" s="34">
        <v>-0.1</v>
      </c>
    </row>
    <row r="36" spans="1:37" ht="26.25" customHeight="1">
      <c r="A36" s="3"/>
      <c r="B36" s="3"/>
      <c r="D36" s="71"/>
      <c r="E36" s="5"/>
      <c r="F36" s="7"/>
      <c r="G36" s="3"/>
      <c r="H36" s="5"/>
      <c r="J36" s="3"/>
      <c r="K36" s="71"/>
      <c r="L36" s="118" t="s">
        <v>149</v>
      </c>
      <c r="M36" s="71"/>
      <c r="N36" s="5" t="s">
        <v>156</v>
      </c>
      <c r="O36" s="71"/>
      <c r="P36" s="116" t="s">
        <v>151</v>
      </c>
      <c r="Q36" s="3"/>
      <c r="R36" s="3"/>
      <c r="S36" s="3"/>
      <c r="T36" s="3"/>
      <c r="U36" s="3"/>
      <c r="V36" s="3"/>
      <c r="W36" s="3"/>
      <c r="X36" s="3"/>
      <c r="Y36" s="3"/>
      <c r="Z36" s="3"/>
      <c r="AA36" s="3"/>
      <c r="AB36" s="3"/>
      <c r="AC36" s="3"/>
      <c r="AD36" s="3"/>
      <c r="AE36" s="3"/>
      <c r="AF36" s="44">
        <v>31</v>
      </c>
      <c r="AG36" s="44">
        <v>-3</v>
      </c>
      <c r="AH36" s="44">
        <v>1</v>
      </c>
      <c r="AI36" s="44">
        <v>4</v>
      </c>
      <c r="AJ36" s="34">
        <v>-0.5</v>
      </c>
    </row>
    <row r="37" spans="1:37" ht="24" customHeight="1">
      <c r="A37" s="3"/>
      <c r="B37" s="3"/>
      <c r="C37" s="114" t="s">
        <v>12</v>
      </c>
      <c r="D37" s="3"/>
      <c r="E37" s="3"/>
      <c r="F37" s="3"/>
      <c r="G37" s="3"/>
      <c r="H37" s="3"/>
      <c r="I37" s="121" t="s">
        <v>150</v>
      </c>
      <c r="J37" s="114"/>
      <c r="K37" s="3"/>
      <c r="L37" s="3"/>
      <c r="M37" s="3"/>
      <c r="N37" s="3"/>
      <c r="O37" s="3"/>
      <c r="P37" s="3"/>
      <c r="Q37" s="52" t="s">
        <v>157</v>
      </c>
      <c r="R37" s="3"/>
      <c r="S37" s="3"/>
      <c r="T37" s="3"/>
      <c r="U37" s="3"/>
      <c r="V37" s="3"/>
      <c r="W37" s="3"/>
      <c r="X37" s="3"/>
      <c r="Y37" s="3"/>
      <c r="Z37" s="3"/>
      <c r="AA37" s="3"/>
      <c r="AB37" s="3"/>
      <c r="AC37" s="3"/>
      <c r="AD37" s="3"/>
      <c r="AE37" s="3"/>
      <c r="AF37" s="44">
        <v>32</v>
      </c>
      <c r="AG37" s="44">
        <v>-4</v>
      </c>
      <c r="AH37" s="44">
        <v>2</v>
      </c>
      <c r="AI37" s="44">
        <v>5</v>
      </c>
      <c r="AJ37" s="34">
        <v>0.4</v>
      </c>
    </row>
    <row r="38" spans="1:37" ht="16.5" customHeight="1">
      <c r="A38" s="3"/>
      <c r="B38" s="3"/>
      <c r="C38" s="3"/>
      <c r="D38" s="3"/>
      <c r="E38" s="3"/>
      <c r="F38" s="3"/>
      <c r="H38" s="112"/>
      <c r="I38" s="3"/>
      <c r="J38" s="3"/>
      <c r="K38" s="3"/>
      <c r="L38" s="3"/>
      <c r="M38" s="3"/>
      <c r="O38" s="112"/>
      <c r="P38" s="3"/>
      <c r="Q38" s="52" t="s">
        <v>159</v>
      </c>
      <c r="R38" s="3"/>
      <c r="S38" s="3"/>
      <c r="T38" s="3"/>
      <c r="U38" s="3"/>
      <c r="V38" s="3"/>
      <c r="W38" s="3"/>
      <c r="X38" s="3"/>
      <c r="Y38" s="3"/>
      <c r="Z38" s="3"/>
      <c r="AA38" s="3"/>
      <c r="AB38" s="3"/>
      <c r="AC38" s="3"/>
      <c r="AD38" s="3"/>
      <c r="AE38" s="3"/>
      <c r="AF38" s="44">
        <v>33</v>
      </c>
      <c r="AG38" s="44">
        <v>-5</v>
      </c>
      <c r="AH38" s="44">
        <v>1</v>
      </c>
      <c r="AI38" s="44">
        <v>4</v>
      </c>
      <c r="AJ38" s="34">
        <v>-0.3</v>
      </c>
    </row>
    <row r="39" spans="1:37" ht="25.5">
      <c r="A39" s="3"/>
      <c r="B39" s="3"/>
      <c r="C39" s="118" t="s">
        <v>21</v>
      </c>
      <c r="D39" s="71"/>
      <c r="E39" s="5" t="s">
        <v>147</v>
      </c>
      <c r="F39" s="71"/>
      <c r="G39" s="115" t="s">
        <v>9</v>
      </c>
      <c r="I39" s="3"/>
      <c r="J39" s="118" t="s">
        <v>21</v>
      </c>
      <c r="K39" s="71"/>
      <c r="L39" s="5" t="s">
        <v>147</v>
      </c>
      <c r="M39" s="71"/>
      <c r="N39" s="115" t="s">
        <v>9</v>
      </c>
      <c r="P39" s="3"/>
      <c r="Q39" s="3"/>
      <c r="R39" s="3"/>
      <c r="S39" s="3"/>
      <c r="T39" s="3"/>
      <c r="U39" s="3"/>
      <c r="V39" s="3"/>
      <c r="W39" s="3"/>
      <c r="X39" s="3"/>
      <c r="Y39" s="3"/>
      <c r="Z39" s="3"/>
      <c r="AA39" s="3"/>
      <c r="AB39" s="3"/>
      <c r="AC39" s="3"/>
      <c r="AD39" s="3"/>
      <c r="AE39" s="3"/>
      <c r="AF39" s="44">
        <v>34</v>
      </c>
      <c r="AG39" s="44">
        <v>-3</v>
      </c>
      <c r="AH39" s="44">
        <v>2</v>
      </c>
      <c r="AI39" s="44">
        <v>4</v>
      </c>
      <c r="AJ39" s="34">
        <v>0.2</v>
      </c>
    </row>
    <row r="40" spans="1:37">
      <c r="A40" s="3"/>
      <c r="B40" s="3"/>
      <c r="C40" s="3"/>
      <c r="D40" s="33" t="str">
        <f>IF($H$1=852456,D41,"")</f>
        <v/>
      </c>
      <c r="E40" s="3"/>
      <c r="F40" s="33" t="str">
        <f>IF($H$1=852456,F41,"")</f>
        <v/>
      </c>
      <c r="G40" s="3"/>
      <c r="H40" s="33" t="str">
        <f>IF($H$1=852456,H41,"")</f>
        <v/>
      </c>
      <c r="I40" s="3"/>
      <c r="J40" s="3"/>
      <c r="K40" s="33" t="str">
        <f>IF($H$1=852456,K41,"")</f>
        <v/>
      </c>
      <c r="L40" s="3"/>
      <c r="M40" s="33" t="str">
        <f>IF($H$1=852456,M41,"")</f>
        <v/>
      </c>
      <c r="N40" s="3"/>
      <c r="O40" s="33" t="str">
        <f>IF($H$1=852456,O41,"")</f>
        <v/>
      </c>
      <c r="P40" s="3"/>
      <c r="Q40" s="3"/>
      <c r="R40" s="3"/>
      <c r="S40" s="3"/>
      <c r="T40" s="3"/>
      <c r="U40" s="3"/>
      <c r="V40" s="3"/>
      <c r="W40" s="3"/>
      <c r="X40" s="3"/>
      <c r="Y40" s="3"/>
      <c r="Z40" s="3"/>
      <c r="AA40" s="3"/>
      <c r="AB40" s="3"/>
      <c r="AC40" s="3"/>
      <c r="AD40" s="3"/>
      <c r="AE40" s="3"/>
      <c r="AF40" s="44">
        <v>35</v>
      </c>
      <c r="AG40" s="44">
        <v>-4</v>
      </c>
      <c r="AH40" s="44">
        <v>1</v>
      </c>
      <c r="AI40" s="44">
        <v>5</v>
      </c>
      <c r="AJ40" s="34">
        <v>-0.1</v>
      </c>
    </row>
    <row r="41" spans="1:37">
      <c r="A41" s="3"/>
      <c r="B41" s="3"/>
      <c r="C41" s="3"/>
      <c r="D41" s="26">
        <f>F33</f>
        <v>2</v>
      </c>
      <c r="E41" s="3"/>
      <c r="F41" s="26">
        <f>H33</f>
        <v>-5</v>
      </c>
      <c r="G41" s="3"/>
      <c r="H41" s="26">
        <v>2</v>
      </c>
      <c r="I41" s="3"/>
      <c r="J41" s="3"/>
      <c r="K41" s="26">
        <f>S33</f>
        <v>2</v>
      </c>
      <c r="L41" s="3"/>
      <c r="M41" s="26">
        <f>U33</f>
        <v>-5</v>
      </c>
      <c r="N41" s="3"/>
      <c r="O41" s="26">
        <f>3</f>
        <v>3</v>
      </c>
      <c r="P41" s="3"/>
      <c r="Q41" s="3"/>
      <c r="R41" s="3"/>
      <c r="S41" s="3"/>
      <c r="T41" s="3"/>
      <c r="U41" s="3"/>
      <c r="V41" s="3"/>
      <c r="W41" s="3"/>
      <c r="X41" s="3"/>
      <c r="Y41" s="3"/>
      <c r="Z41" s="3"/>
      <c r="AA41" s="3"/>
      <c r="AB41" s="3"/>
      <c r="AC41" s="3"/>
      <c r="AD41" s="3"/>
      <c r="AE41" s="3"/>
      <c r="AF41" s="44">
        <v>36</v>
      </c>
      <c r="AG41" s="44">
        <v>-5</v>
      </c>
      <c r="AH41" s="44">
        <v>2</v>
      </c>
      <c r="AI41" s="44">
        <v>6</v>
      </c>
      <c r="AJ41" s="34">
        <v>-0.5</v>
      </c>
      <c r="AK41" s="3"/>
    </row>
    <row r="42" spans="1:37">
      <c r="A42" s="3"/>
      <c r="B42" s="3"/>
      <c r="C42" s="3"/>
      <c r="D42" s="26">
        <f>D34</f>
        <v>1</v>
      </c>
      <c r="E42" s="3"/>
      <c r="F42" s="26">
        <f>K41</f>
        <v>2</v>
      </c>
      <c r="G42" s="3"/>
      <c r="H42" s="26">
        <f>M41</f>
        <v>-5</v>
      </c>
      <c r="I42" s="3"/>
      <c r="J42" s="3"/>
      <c r="K42" s="26">
        <f>K34</f>
        <v>-4</v>
      </c>
      <c r="L42" s="3"/>
      <c r="M42" s="26">
        <f>M34</f>
        <v>1</v>
      </c>
      <c r="N42" s="3"/>
      <c r="O42" s="26">
        <f>O34</f>
        <v>2</v>
      </c>
      <c r="P42" s="3"/>
      <c r="Q42" s="3"/>
      <c r="R42" s="26">
        <f>D42*F42+K42*M42</f>
        <v>-2</v>
      </c>
      <c r="S42" s="3"/>
      <c r="T42" s="26">
        <f>D42*H42+K42*O42</f>
        <v>-13</v>
      </c>
      <c r="U42" s="3"/>
      <c r="V42" s="3"/>
      <c r="W42" s="3"/>
      <c r="X42" s="3"/>
      <c r="Y42" s="3"/>
      <c r="Z42" s="3"/>
      <c r="AA42" s="3"/>
      <c r="AB42" s="3"/>
      <c r="AC42" s="3"/>
      <c r="AD42" s="3"/>
      <c r="AE42" s="3"/>
      <c r="AF42" s="34"/>
      <c r="AG42" s="34"/>
      <c r="AH42" s="44"/>
      <c r="AI42" s="44"/>
      <c r="AJ42" s="34"/>
      <c r="AK42" s="3"/>
    </row>
    <row r="43" spans="1:37">
      <c r="A43" s="3"/>
      <c r="B43" s="3"/>
      <c r="C43" s="3"/>
      <c r="D43" s="33" t="str">
        <f>IF($H$1=852456,D42,"")</f>
        <v/>
      </c>
      <c r="E43" s="3"/>
      <c r="F43" s="33" t="str">
        <f>IF($H$1=852456,F42,"")</f>
        <v/>
      </c>
      <c r="G43" s="3"/>
      <c r="H43" s="33" t="str">
        <f>IF($H$1=852456,H42,"")</f>
        <v/>
      </c>
      <c r="I43" s="3"/>
      <c r="J43" s="3"/>
      <c r="K43" s="33" t="str">
        <f>IF($H$1=852456,K42,"")</f>
        <v/>
      </c>
      <c r="L43" s="3"/>
      <c r="M43" s="33" t="str">
        <f>IF($H$1=852456,M44,"")</f>
        <v/>
      </c>
      <c r="N43" s="3"/>
      <c r="O43" s="33" t="str">
        <f>IF($H$1=852456,O44,"")</f>
        <v/>
      </c>
      <c r="P43" s="3"/>
      <c r="Q43" s="3"/>
      <c r="R43" s="33" t="str">
        <f>IF($H$1=852456,R44,"")</f>
        <v/>
      </c>
      <c r="S43" s="3"/>
      <c r="T43" s="33" t="str">
        <f>IF($H$1=852456,T44,"")</f>
        <v/>
      </c>
      <c r="U43" s="3"/>
      <c r="V43" s="3"/>
      <c r="W43" s="3"/>
      <c r="X43" s="3"/>
      <c r="Y43" s="3"/>
      <c r="Z43" s="3"/>
      <c r="AA43" s="3"/>
      <c r="AB43" s="3"/>
      <c r="AC43" s="44"/>
      <c r="AD43" s="44"/>
      <c r="AE43" s="34"/>
      <c r="AF43" s="34"/>
      <c r="AG43" s="34"/>
      <c r="AH43" s="34"/>
      <c r="AI43" s="34"/>
      <c r="AJ43" s="34"/>
      <c r="AK43" s="3"/>
    </row>
    <row r="44" spans="1:37" ht="25.5">
      <c r="A44" s="3"/>
      <c r="B44" s="3"/>
      <c r="D44" s="71"/>
      <c r="E44" s="118" t="s">
        <v>149</v>
      </c>
      <c r="F44" s="71"/>
      <c r="G44" s="35" t="s">
        <v>156</v>
      </c>
      <c r="H44" s="71"/>
      <c r="I44" s="117" t="s">
        <v>158</v>
      </c>
      <c r="J44" s="3"/>
      <c r="K44" s="71"/>
      <c r="L44" s="118" t="s">
        <v>149</v>
      </c>
      <c r="M44" s="71">
        <v>2</v>
      </c>
      <c r="N44" s="5" t="s">
        <v>156</v>
      </c>
      <c r="O44" s="71">
        <v>3</v>
      </c>
      <c r="P44" s="116" t="s">
        <v>151</v>
      </c>
      <c r="Q44" s="3"/>
      <c r="R44" s="71"/>
      <c r="S44" s="5" t="s">
        <v>156</v>
      </c>
      <c r="T44" s="71"/>
      <c r="U44" s="3"/>
      <c r="V44" s="5"/>
      <c r="W44" s="3"/>
      <c r="X44" s="3"/>
      <c r="Y44" s="3"/>
      <c r="Z44" s="3"/>
      <c r="AA44" s="3"/>
      <c r="AB44" s="3"/>
      <c r="AC44" s="44"/>
      <c r="AD44" s="44"/>
      <c r="AE44" s="34"/>
      <c r="AF44" s="34"/>
      <c r="AG44" s="34"/>
      <c r="AH44" s="34"/>
      <c r="AI44" s="34"/>
      <c r="AJ44" s="34"/>
      <c r="AK44" s="3"/>
    </row>
    <row r="45" spans="1:37" ht="25.5">
      <c r="A45" s="3"/>
      <c r="B45" s="3"/>
      <c r="C45" s="114" t="s">
        <v>12</v>
      </c>
      <c r="D45" s="3"/>
      <c r="E45" s="3"/>
      <c r="F45" s="3"/>
      <c r="G45" s="3"/>
      <c r="H45" s="3"/>
      <c r="I45" s="121"/>
      <c r="J45" s="114"/>
      <c r="K45" s="3"/>
      <c r="L45" s="3"/>
      <c r="M45" s="3"/>
      <c r="N45" s="3"/>
      <c r="O45" s="3"/>
      <c r="P45" s="3"/>
      <c r="Q45" s="114" t="s">
        <v>23</v>
      </c>
      <c r="R45" s="3"/>
      <c r="S45" s="3"/>
      <c r="T45" s="3"/>
      <c r="U45" s="3"/>
      <c r="V45" s="3"/>
      <c r="W45" s="3"/>
      <c r="X45" s="3"/>
      <c r="Y45" s="3"/>
      <c r="Z45" s="3"/>
      <c r="AA45" s="3"/>
      <c r="AB45" s="3"/>
      <c r="AC45" s="44"/>
      <c r="AD45" s="44"/>
      <c r="AE45" s="34"/>
      <c r="AF45" s="34"/>
      <c r="AG45" s="34"/>
      <c r="AH45" s="34"/>
      <c r="AI45" s="34"/>
      <c r="AJ45" s="34"/>
      <c r="AK45" s="3"/>
    </row>
    <row r="46" spans="1:37" ht="16.5" customHeight="1">
      <c r="A46" s="3"/>
      <c r="B46" s="3"/>
      <c r="C46" s="3"/>
      <c r="D46" s="3"/>
      <c r="E46" s="3"/>
      <c r="F46" s="3"/>
      <c r="G46" s="3"/>
      <c r="H46" s="3"/>
      <c r="I46" s="3"/>
      <c r="J46" s="3"/>
      <c r="L46" s="112"/>
      <c r="M46" s="3"/>
      <c r="N46" s="3"/>
      <c r="O46" s="3"/>
      <c r="P46" s="3"/>
      <c r="Q46" s="3"/>
      <c r="R46" s="3"/>
      <c r="S46" s="3"/>
      <c r="T46" s="3"/>
      <c r="V46" s="112"/>
      <c r="W46" s="3"/>
      <c r="X46" s="3"/>
      <c r="Y46" s="3"/>
      <c r="Z46" s="3"/>
      <c r="AA46" s="3"/>
      <c r="AB46" s="3"/>
      <c r="AC46" s="44"/>
      <c r="AD46" s="44"/>
      <c r="AE46" s="34"/>
      <c r="AF46" s="34"/>
      <c r="AG46" s="34"/>
      <c r="AH46" s="34"/>
      <c r="AI46" s="34"/>
      <c r="AJ46" s="34"/>
      <c r="AK46" s="3"/>
    </row>
    <row r="47" spans="1:37" ht="25.5">
      <c r="A47" s="3"/>
      <c r="B47" s="3"/>
      <c r="C47" s="118"/>
      <c r="D47" s="33"/>
      <c r="E47" s="5"/>
      <c r="F47" s="33"/>
      <c r="G47" s="118" t="s">
        <v>21</v>
      </c>
      <c r="H47" s="71"/>
      <c r="I47" s="5" t="s">
        <v>147</v>
      </c>
      <c r="J47" s="71"/>
      <c r="K47" s="113" t="s">
        <v>9</v>
      </c>
      <c r="M47" s="3"/>
      <c r="N47" s="3"/>
      <c r="O47" s="3"/>
      <c r="P47" s="3"/>
      <c r="Q47" s="118" t="s">
        <v>21</v>
      </c>
      <c r="R47" s="71"/>
      <c r="S47" s="5" t="s">
        <v>147</v>
      </c>
      <c r="T47" s="71"/>
      <c r="U47" s="115" t="s">
        <v>9</v>
      </c>
      <c r="W47" s="3"/>
      <c r="X47" s="3"/>
      <c r="Y47" s="3"/>
      <c r="Z47" s="32"/>
      <c r="AA47" s="3"/>
      <c r="AB47" s="3"/>
      <c r="AC47" s="44"/>
      <c r="AD47" s="44"/>
      <c r="AE47" s="34"/>
      <c r="AF47" s="34"/>
      <c r="AG47" s="34"/>
      <c r="AH47" s="34"/>
      <c r="AI47" s="34"/>
      <c r="AJ47" s="34"/>
      <c r="AK47" s="3"/>
    </row>
    <row r="48" spans="1:37">
      <c r="A48" s="3"/>
      <c r="B48" s="3"/>
      <c r="C48" s="3"/>
      <c r="D48" s="33"/>
      <c r="E48" s="3"/>
      <c r="F48" s="33"/>
      <c r="G48" s="3"/>
      <c r="H48" s="33" t="str">
        <f>IF($H$1=852456,H49,"")</f>
        <v/>
      </c>
      <c r="I48" s="3"/>
      <c r="J48" s="33" t="str">
        <f>IF($H$1=852456,J49,"")</f>
        <v/>
      </c>
      <c r="K48" s="3"/>
      <c r="L48" s="33" t="str">
        <f>IF($H$1=852456,L49,"")</f>
        <v/>
      </c>
      <c r="M48" s="3"/>
      <c r="N48" s="3"/>
      <c r="O48" s="3"/>
      <c r="P48" s="3"/>
      <c r="Q48" s="3"/>
      <c r="R48" s="33" t="str">
        <f>IF($H$1=852456,R49,"")</f>
        <v/>
      </c>
      <c r="S48" s="3"/>
      <c r="T48" s="33" t="str">
        <f>IF($H$1=852456,T49,"")</f>
        <v/>
      </c>
      <c r="U48" s="3"/>
      <c r="V48" s="33" t="str">
        <f>IF($H$1=852456,V49,"")</f>
        <v/>
      </c>
      <c r="W48" s="3"/>
      <c r="X48" s="3"/>
      <c r="Y48" s="3"/>
      <c r="Z48" s="3"/>
      <c r="AA48" s="3"/>
      <c r="AB48" s="3"/>
      <c r="AC48" s="44"/>
      <c r="AD48" s="44"/>
      <c r="AE48" s="34"/>
      <c r="AF48" s="34"/>
      <c r="AG48" s="34"/>
      <c r="AH48" s="34"/>
      <c r="AI48" s="34"/>
      <c r="AJ48" s="34"/>
      <c r="AK48" s="3"/>
    </row>
    <row r="49" spans="1:37">
      <c r="A49" s="3"/>
      <c r="B49" s="3"/>
      <c r="C49" s="3"/>
      <c r="D49" s="47"/>
      <c r="E49" s="3"/>
      <c r="F49" s="47"/>
      <c r="G49" s="3"/>
      <c r="H49" s="26">
        <f>K41</f>
        <v>2</v>
      </c>
      <c r="I49" s="3"/>
      <c r="J49" s="26">
        <f>M41</f>
        <v>-5</v>
      </c>
      <c r="K49" s="3"/>
      <c r="L49" s="26">
        <f>3</f>
        <v>3</v>
      </c>
      <c r="M49" s="3"/>
      <c r="N49" s="3"/>
      <c r="O49" s="3"/>
      <c r="P49" s="3"/>
      <c r="Q49" s="3"/>
      <c r="R49" s="26">
        <f>K41</f>
        <v>2</v>
      </c>
      <c r="S49" s="3"/>
      <c r="T49" s="26">
        <f>M41</f>
        <v>-5</v>
      </c>
      <c r="U49" s="3"/>
      <c r="V49" s="26">
        <v>3</v>
      </c>
      <c r="W49" s="3"/>
      <c r="X49" s="3"/>
      <c r="Y49" s="3"/>
      <c r="Z49" s="3"/>
      <c r="AA49" s="3"/>
      <c r="AB49" s="3"/>
      <c r="AC49" s="44"/>
      <c r="AD49" s="44"/>
      <c r="AE49" s="34"/>
      <c r="AF49" s="34"/>
      <c r="AG49" s="34"/>
      <c r="AH49" s="34"/>
      <c r="AI49" s="34"/>
      <c r="AJ49" s="34"/>
      <c r="AK49" s="3"/>
    </row>
    <row r="50" spans="1:37">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44"/>
      <c r="AD50" s="44"/>
      <c r="AE50" s="34"/>
      <c r="AF50" s="34"/>
      <c r="AG50" s="34"/>
      <c r="AH50" s="34"/>
      <c r="AI50" s="34"/>
      <c r="AJ50" s="34"/>
      <c r="AK50" s="3"/>
    </row>
    <row r="51" spans="1:37">
      <c r="A51" s="3"/>
      <c r="B51" s="3" t="s">
        <v>160</v>
      </c>
      <c r="C51" s="3"/>
      <c r="D51" s="3"/>
      <c r="E51" s="3"/>
      <c r="F51" s="3"/>
      <c r="G51" s="3"/>
      <c r="H51" s="3"/>
      <c r="I51" s="3"/>
      <c r="J51" s="3"/>
      <c r="K51" s="3"/>
      <c r="L51" s="3"/>
      <c r="M51" s="3"/>
      <c r="N51" s="3"/>
      <c r="O51" s="3"/>
      <c r="P51" s="3"/>
      <c r="Q51" s="3"/>
      <c r="R51" s="3"/>
      <c r="S51" s="3"/>
      <c r="T51" s="3"/>
      <c r="U51" s="3"/>
      <c r="V51" s="3"/>
      <c r="W51" s="3"/>
      <c r="X51" s="3"/>
      <c r="Y51" s="3"/>
      <c r="Z51" s="3"/>
      <c r="AA51" s="3"/>
      <c r="AB51" s="3"/>
      <c r="AC51" s="44"/>
      <c r="AD51" s="44"/>
      <c r="AE51" s="34"/>
      <c r="AF51" s="34"/>
      <c r="AG51" s="34"/>
      <c r="AH51" s="34"/>
      <c r="AI51" s="34"/>
      <c r="AJ51" s="34"/>
      <c r="AK51" s="3"/>
    </row>
    <row r="52" spans="1:37" ht="18">
      <c r="A52" s="3"/>
      <c r="B52" s="50" t="s">
        <v>42</v>
      </c>
      <c r="C52" s="9"/>
      <c r="D52" s="9"/>
      <c r="E52" s="9"/>
      <c r="F52" s="3"/>
      <c r="G52" s="3"/>
      <c r="H52" s="3"/>
      <c r="I52" s="3"/>
      <c r="J52" s="3"/>
      <c r="K52" s="3"/>
      <c r="L52" s="3"/>
      <c r="M52" s="3"/>
      <c r="N52" s="3"/>
      <c r="O52" s="3"/>
      <c r="P52" s="3"/>
      <c r="Q52" s="3"/>
      <c r="R52" s="3"/>
      <c r="S52" s="3"/>
      <c r="T52" s="3"/>
      <c r="U52" s="3"/>
      <c r="V52" s="3"/>
      <c r="W52" s="3"/>
      <c r="X52" s="3"/>
      <c r="Y52" s="3"/>
      <c r="Z52" s="3"/>
      <c r="AA52" s="3"/>
      <c r="AB52" s="3"/>
      <c r="AC52" s="44"/>
      <c r="AD52" s="44"/>
      <c r="AE52" s="34"/>
      <c r="AF52" s="34"/>
      <c r="AG52" s="34"/>
      <c r="AH52" s="34"/>
      <c r="AI52" s="34"/>
      <c r="AJ52" s="34"/>
      <c r="AK52" s="3"/>
    </row>
    <row r="53" spans="1:37">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44"/>
      <c r="AD53" s="44"/>
      <c r="AE53" s="34"/>
      <c r="AF53" s="34"/>
      <c r="AG53" s="3"/>
      <c r="AH53" s="3"/>
      <c r="AI53" s="3"/>
      <c r="AJ53" s="3"/>
      <c r="AK53" s="3"/>
    </row>
    <row r="54" spans="1:37" ht="14.25">
      <c r="A54" s="3"/>
      <c r="B54" s="51" t="s">
        <v>44</v>
      </c>
      <c r="C54" s="3"/>
      <c r="E54" s="3"/>
      <c r="H54" s="3"/>
      <c r="I54" s="3"/>
      <c r="J54" s="3"/>
      <c r="K54" s="3"/>
      <c r="L54" s="3"/>
      <c r="M54" s="3"/>
      <c r="N54" s="3"/>
      <c r="O54" s="3"/>
      <c r="P54" s="3"/>
      <c r="Q54" s="3"/>
      <c r="R54" s="3"/>
      <c r="S54" s="3"/>
      <c r="T54" s="3"/>
      <c r="U54" s="3"/>
      <c r="V54" s="3"/>
      <c r="W54" s="3"/>
      <c r="X54" s="3"/>
      <c r="Y54" s="3"/>
      <c r="Z54" s="3"/>
      <c r="AA54" s="3"/>
      <c r="AB54" s="3"/>
      <c r="AC54" s="34"/>
      <c r="AD54" s="34"/>
      <c r="AE54" s="34"/>
      <c r="AF54" s="34"/>
      <c r="AG54" s="3"/>
      <c r="AH54" s="3"/>
      <c r="AI54" s="3"/>
      <c r="AJ54" s="3"/>
      <c r="AK54" s="3"/>
    </row>
    <row r="55" spans="1:37" ht="18">
      <c r="A55" s="3"/>
      <c r="B55" s="3"/>
      <c r="C55" s="4"/>
      <c r="D55" s="71">
        <v>1</v>
      </c>
      <c r="E55" s="5" t="s">
        <v>7</v>
      </c>
      <c r="F55" s="5" t="s">
        <v>22</v>
      </c>
      <c r="G55" s="71">
        <v>1</v>
      </c>
      <c r="H55" s="5" t="s">
        <v>23</v>
      </c>
      <c r="I55" s="5">
        <v>0</v>
      </c>
      <c r="J55" s="102" t="s">
        <v>171</v>
      </c>
      <c r="K55" s="3"/>
      <c r="L55" s="3"/>
      <c r="M55" s="3"/>
      <c r="N55" s="3"/>
      <c r="O55" s="3"/>
      <c r="P55" s="3"/>
      <c r="Q55" s="3"/>
      <c r="R55" s="3"/>
      <c r="S55" s="3"/>
      <c r="T55" s="3"/>
      <c r="U55" s="3"/>
      <c r="V55" s="3"/>
      <c r="W55" s="3"/>
      <c r="X55" s="3"/>
      <c r="Y55" s="3"/>
      <c r="Z55" s="3"/>
      <c r="AA55" s="3"/>
      <c r="AB55" s="3"/>
      <c r="AC55" s="34"/>
      <c r="AD55" s="34"/>
      <c r="AE55" s="34"/>
      <c r="AF55" s="34"/>
      <c r="AG55" s="3"/>
      <c r="AH55" s="3"/>
      <c r="AI55" s="3"/>
      <c r="AJ55" s="3"/>
      <c r="AK55" s="3"/>
    </row>
    <row r="56" spans="1:37">
      <c r="A56" s="3"/>
      <c r="B56" s="3"/>
      <c r="C56" s="3"/>
      <c r="D56" s="33" t="str">
        <f>IF($H$1=852456,D57,"")</f>
        <v/>
      </c>
      <c r="E56" s="3"/>
      <c r="F56" s="3"/>
      <c r="G56" s="33" t="str">
        <f>IF($H$1=852456,G57,"")</f>
        <v/>
      </c>
      <c r="H56" s="3"/>
      <c r="I56" s="3"/>
      <c r="J56" s="102" t="s">
        <v>172</v>
      </c>
      <c r="K56" s="3"/>
      <c r="L56" s="3"/>
      <c r="M56" s="3"/>
      <c r="N56" s="3"/>
      <c r="O56" s="3"/>
      <c r="P56" s="3"/>
      <c r="Q56" s="3"/>
      <c r="R56" s="32"/>
      <c r="S56" s="47"/>
      <c r="T56" s="32"/>
      <c r="U56" s="47"/>
      <c r="V56" s="32"/>
      <c r="W56" s="3"/>
      <c r="X56" s="3"/>
      <c r="Y56" s="3"/>
      <c r="Z56" s="32"/>
      <c r="AA56" s="3"/>
      <c r="AB56" s="3"/>
      <c r="AC56" s="34"/>
      <c r="AD56" s="34"/>
      <c r="AE56" s="34"/>
      <c r="AF56" s="34"/>
      <c r="AG56" s="3"/>
      <c r="AH56" s="3"/>
      <c r="AI56" s="3"/>
      <c r="AJ56" s="3"/>
      <c r="AK56" s="3"/>
    </row>
    <row r="57" spans="1:37">
      <c r="A57" s="3"/>
      <c r="B57" s="3"/>
      <c r="C57" s="32"/>
      <c r="D57" s="26">
        <f>T42/R42</f>
        <v>6.5</v>
      </c>
      <c r="E57" s="32"/>
      <c r="F57" s="32"/>
      <c r="G57" s="26">
        <f>T42/R42</f>
        <v>6.5</v>
      </c>
      <c r="H57" s="32"/>
      <c r="I57" s="32"/>
      <c r="J57" s="3"/>
      <c r="K57" s="10"/>
      <c r="L57" s="3"/>
      <c r="M57" s="3"/>
      <c r="N57" s="3"/>
      <c r="O57" s="3"/>
      <c r="P57" s="3"/>
      <c r="Q57" s="3"/>
      <c r="R57" s="3"/>
      <c r="S57" s="3"/>
      <c r="T57" s="3"/>
      <c r="U57" s="3"/>
      <c r="V57" s="3"/>
      <c r="W57" s="3"/>
      <c r="X57" s="3"/>
      <c r="Y57" s="3"/>
      <c r="Z57" s="32"/>
      <c r="AA57" s="3"/>
      <c r="AB57" s="3"/>
      <c r="AC57" s="34"/>
      <c r="AD57" s="34"/>
      <c r="AE57" s="34"/>
      <c r="AF57" s="34"/>
      <c r="AG57" s="3"/>
      <c r="AH57" s="3"/>
      <c r="AI57" s="3"/>
      <c r="AJ57" s="3"/>
      <c r="AK57" s="3"/>
    </row>
    <row r="58" spans="1:37" ht="15">
      <c r="A58" s="3"/>
      <c r="B58" s="52" t="s">
        <v>136</v>
      </c>
      <c r="C58" s="3"/>
      <c r="D58" s="3"/>
      <c r="E58" s="3"/>
      <c r="F58" s="3"/>
      <c r="G58" s="3"/>
      <c r="H58" s="3"/>
      <c r="I58" s="3"/>
      <c r="J58" s="3"/>
      <c r="K58" s="3"/>
      <c r="L58" s="3"/>
      <c r="M58" s="3"/>
      <c r="N58" s="3"/>
      <c r="O58" s="3"/>
      <c r="P58" s="3"/>
      <c r="Q58" s="3"/>
      <c r="R58" s="3"/>
      <c r="S58" s="3"/>
      <c r="T58" s="3"/>
      <c r="U58" s="3"/>
      <c r="V58" s="3"/>
      <c r="W58" s="3"/>
      <c r="X58" s="3"/>
      <c r="Y58" s="3"/>
      <c r="Z58" s="32"/>
      <c r="AA58" s="3"/>
      <c r="AB58" s="3"/>
      <c r="AC58" s="34"/>
      <c r="AD58" s="34"/>
      <c r="AE58" s="34"/>
      <c r="AF58" s="34"/>
      <c r="AG58" s="3"/>
      <c r="AH58" s="3"/>
      <c r="AI58" s="3"/>
      <c r="AJ58" s="3"/>
      <c r="AK58" s="3"/>
    </row>
    <row r="59" spans="1:37" ht="18.75">
      <c r="A59" s="3"/>
      <c r="B59" s="3"/>
      <c r="C59" s="3"/>
      <c r="D59" s="4" t="s">
        <v>45</v>
      </c>
      <c r="E59" s="15"/>
      <c r="F59" s="3"/>
      <c r="G59" s="3"/>
      <c r="H59" s="5"/>
      <c r="I59" s="3"/>
      <c r="J59" s="3"/>
      <c r="K59" s="3"/>
      <c r="L59" s="3"/>
      <c r="M59" s="3"/>
      <c r="N59" s="3"/>
      <c r="O59" s="3"/>
      <c r="P59" s="3"/>
      <c r="Q59" s="3"/>
      <c r="R59" s="3"/>
      <c r="S59" s="3"/>
      <c r="T59" s="3"/>
      <c r="U59" s="3"/>
      <c r="V59" s="3"/>
      <c r="W59" s="3"/>
      <c r="X59" s="3"/>
      <c r="Y59" s="3"/>
      <c r="Z59" s="32"/>
      <c r="AA59" s="3"/>
      <c r="AB59" s="3"/>
      <c r="AC59" s="34"/>
      <c r="AD59" s="34"/>
      <c r="AE59" s="34"/>
      <c r="AF59" s="34"/>
      <c r="AG59" s="3"/>
      <c r="AH59" s="3"/>
      <c r="AI59" s="3"/>
      <c r="AJ59" s="3"/>
      <c r="AK59" s="3"/>
    </row>
    <row r="60" spans="1:37">
      <c r="A60" s="3"/>
      <c r="B60" s="3"/>
      <c r="C60" s="3"/>
      <c r="D60" s="3"/>
      <c r="E60" s="21" t="str">
        <f>IF($H$1=852456,E61,"")</f>
        <v/>
      </c>
      <c r="F60" s="8"/>
      <c r="G60" s="3"/>
      <c r="H60" s="3"/>
      <c r="I60" s="3"/>
      <c r="J60" s="3"/>
      <c r="K60" s="3"/>
      <c r="L60" s="3"/>
      <c r="M60" s="3"/>
      <c r="N60" s="3"/>
      <c r="O60" s="3"/>
      <c r="P60" s="3"/>
      <c r="Q60" s="3"/>
      <c r="R60" s="3"/>
      <c r="S60" s="3"/>
      <c r="T60" s="3"/>
      <c r="U60" s="3"/>
      <c r="V60" s="3"/>
      <c r="W60" s="3"/>
      <c r="X60" s="3"/>
      <c r="Y60" s="3"/>
      <c r="Z60" s="32"/>
      <c r="AA60" s="3"/>
      <c r="AB60" s="3"/>
      <c r="AC60" s="34"/>
      <c r="AD60" s="34"/>
      <c r="AE60" s="34"/>
      <c r="AF60" s="34"/>
      <c r="AG60" s="3"/>
      <c r="AH60" s="3"/>
      <c r="AI60" s="3"/>
      <c r="AJ60" s="3"/>
      <c r="AK60" s="3"/>
    </row>
    <row r="61" spans="1:37">
      <c r="A61" s="3"/>
      <c r="B61" s="3"/>
      <c r="C61" s="3"/>
      <c r="D61" s="8"/>
      <c r="E61" s="26">
        <f>ROUND(T42/R42,3)</f>
        <v>6.5</v>
      </c>
      <c r="F61" s="31"/>
      <c r="G61" s="8"/>
      <c r="H61" s="8"/>
      <c r="I61" s="3"/>
      <c r="J61" s="3"/>
      <c r="K61" s="3"/>
      <c r="L61" s="3"/>
      <c r="M61" s="3"/>
      <c r="N61" s="3"/>
      <c r="O61" s="3"/>
      <c r="P61" s="3"/>
      <c r="Q61" s="3"/>
      <c r="R61" s="3"/>
      <c r="S61" s="3"/>
      <c r="T61" s="3"/>
      <c r="U61" s="3"/>
      <c r="V61" s="3"/>
      <c r="W61" s="3"/>
      <c r="X61" s="3"/>
      <c r="Y61" s="3"/>
      <c r="Z61" s="32"/>
      <c r="AA61" s="3"/>
      <c r="AB61" s="3"/>
      <c r="AC61" s="34"/>
      <c r="AD61" s="34"/>
      <c r="AE61" s="34"/>
      <c r="AF61" s="34"/>
      <c r="AG61" s="3"/>
      <c r="AH61" s="3"/>
      <c r="AI61" s="3"/>
      <c r="AJ61" s="3"/>
      <c r="AK61" s="3"/>
    </row>
    <row r="62" spans="1:37">
      <c r="A62" s="3"/>
      <c r="B62" s="3"/>
      <c r="C62" s="3"/>
      <c r="D62" s="3"/>
      <c r="E62" s="3"/>
      <c r="F62" s="3"/>
      <c r="G62" s="3"/>
      <c r="H62" s="3"/>
      <c r="I62" s="3"/>
      <c r="J62" s="3"/>
      <c r="K62" s="3"/>
      <c r="L62" s="3"/>
      <c r="M62" s="3"/>
      <c r="N62" s="3"/>
      <c r="O62" s="3"/>
      <c r="P62" s="3"/>
      <c r="Q62" s="3"/>
      <c r="R62" s="3"/>
      <c r="S62" s="3"/>
      <c r="T62" s="3"/>
      <c r="U62" s="3"/>
      <c r="V62" s="3"/>
      <c r="W62" s="3"/>
      <c r="X62" s="3"/>
      <c r="Y62" s="3"/>
      <c r="Z62" s="32"/>
      <c r="AA62" s="3"/>
      <c r="AB62" s="3"/>
      <c r="AC62" s="34"/>
      <c r="AD62" s="34"/>
      <c r="AE62" s="34"/>
      <c r="AF62" s="34"/>
      <c r="AG62" s="3"/>
      <c r="AH62" s="3"/>
      <c r="AI62" s="3"/>
      <c r="AJ62" s="3"/>
      <c r="AK62" s="3"/>
    </row>
    <row r="63" spans="1:37" ht="18" customHeight="1">
      <c r="A63" s="3"/>
      <c r="B63" s="50" t="s">
        <v>137</v>
      </c>
      <c r="C63" s="3"/>
      <c r="D63" s="3"/>
      <c r="E63" s="3"/>
      <c r="F63" s="3"/>
      <c r="G63" s="3"/>
      <c r="H63" s="3"/>
      <c r="I63" s="3"/>
      <c r="J63" s="3"/>
      <c r="K63" s="3"/>
      <c r="L63" s="3"/>
      <c r="M63" s="3"/>
      <c r="N63" s="3"/>
      <c r="O63" s="3"/>
      <c r="P63" s="3"/>
      <c r="Q63" s="3"/>
      <c r="R63" s="3"/>
      <c r="S63" s="3"/>
      <c r="T63" s="3"/>
      <c r="U63" s="3"/>
      <c r="V63" s="3"/>
      <c r="W63" s="3"/>
      <c r="X63" s="3"/>
      <c r="Y63" s="3"/>
      <c r="Z63" s="32"/>
      <c r="AA63" s="3"/>
      <c r="AB63" s="3"/>
      <c r="AC63" s="34"/>
      <c r="AD63" s="34"/>
      <c r="AE63" s="34"/>
      <c r="AF63" s="34"/>
      <c r="AG63" s="3"/>
      <c r="AH63" s="3"/>
      <c r="AI63" s="3"/>
      <c r="AJ63" s="3"/>
      <c r="AK63" s="3"/>
    </row>
    <row r="64" spans="1:37" ht="18" customHeight="1">
      <c r="A64" s="3"/>
      <c r="B64" s="52" t="s">
        <v>49</v>
      </c>
      <c r="C64" s="3"/>
      <c r="D64" s="3"/>
      <c r="E64" s="3"/>
      <c r="F64" s="3"/>
      <c r="H64" s="3"/>
      <c r="I64" s="3"/>
      <c r="J64" s="3"/>
      <c r="K64" s="3"/>
      <c r="L64" s="3"/>
      <c r="M64" s="3"/>
      <c r="N64" s="3"/>
      <c r="O64" s="3"/>
      <c r="P64" s="3"/>
      <c r="Q64" s="3"/>
      <c r="R64" s="3"/>
      <c r="S64" s="3"/>
      <c r="T64" s="3"/>
      <c r="U64" s="3"/>
      <c r="V64" s="3"/>
      <c r="W64" s="3"/>
      <c r="X64" s="3"/>
      <c r="Y64" s="3"/>
      <c r="Z64" s="32"/>
      <c r="AA64" s="3"/>
      <c r="AB64" s="3"/>
      <c r="AC64" s="34"/>
      <c r="AD64" s="34"/>
      <c r="AE64" s="34"/>
      <c r="AF64" s="34"/>
      <c r="AG64" s="3"/>
      <c r="AH64" s="3"/>
      <c r="AI64" s="3"/>
      <c r="AJ64" s="3"/>
      <c r="AK64" s="3"/>
    </row>
    <row r="65" spans="1:37">
      <c r="A65" s="3"/>
      <c r="B65" s="3"/>
      <c r="C65" s="3"/>
      <c r="D65" s="14" t="s">
        <v>26</v>
      </c>
      <c r="E65" s="3"/>
      <c r="F65" s="3"/>
      <c r="G65" s="3"/>
      <c r="H65" s="3"/>
      <c r="I65" s="3"/>
      <c r="J65" s="3"/>
      <c r="K65" s="3"/>
      <c r="L65" s="14" t="s">
        <v>26</v>
      </c>
      <c r="M65" s="3"/>
      <c r="N65" s="3"/>
      <c r="O65" s="3"/>
      <c r="P65" s="3"/>
      <c r="Q65" s="3"/>
      <c r="R65" s="3"/>
      <c r="S65" s="3"/>
      <c r="T65" s="3"/>
      <c r="U65" s="3"/>
      <c r="V65" s="3"/>
      <c r="W65" s="3"/>
      <c r="X65" s="3"/>
      <c r="Y65" s="3"/>
      <c r="Z65" s="32"/>
      <c r="AA65" s="3"/>
      <c r="AB65" s="3"/>
      <c r="AC65" s="34"/>
      <c r="AD65" s="34"/>
      <c r="AE65" s="34"/>
      <c r="AF65" s="34"/>
      <c r="AG65" s="3"/>
      <c r="AH65" s="3"/>
      <c r="AI65" s="3"/>
      <c r="AJ65" s="3"/>
      <c r="AK65" s="3"/>
    </row>
    <row r="66" spans="1:37" ht="19.5">
      <c r="A66" s="3"/>
      <c r="B66" s="3"/>
      <c r="C66" s="4" t="s">
        <v>14</v>
      </c>
      <c r="D66" s="55"/>
      <c r="E66" s="7">
        <v>0</v>
      </c>
      <c r="F66" s="9" t="s">
        <v>46</v>
      </c>
      <c r="G66" s="3"/>
      <c r="H66" s="3"/>
      <c r="I66" s="3"/>
      <c r="J66" s="3"/>
      <c r="K66" s="4" t="s">
        <v>14</v>
      </c>
      <c r="L66" s="55"/>
      <c r="M66" s="2">
        <v>0</v>
      </c>
      <c r="N66" s="9" t="s">
        <v>47</v>
      </c>
      <c r="O66" s="3"/>
      <c r="P66" s="3"/>
      <c r="Q66" s="3"/>
      <c r="R66" s="3"/>
      <c r="S66" s="3"/>
      <c r="T66" s="3"/>
      <c r="U66" s="3"/>
      <c r="V66" s="3"/>
      <c r="W66" s="3"/>
      <c r="X66" s="3"/>
      <c r="Y66" s="3"/>
      <c r="Z66" s="32"/>
      <c r="AA66" s="3"/>
      <c r="AB66" s="3"/>
      <c r="AC66" s="34"/>
      <c r="AD66" s="34"/>
      <c r="AE66" s="34"/>
      <c r="AF66" s="34"/>
      <c r="AG66" s="3"/>
      <c r="AH66" s="3"/>
      <c r="AI66" s="3"/>
      <c r="AJ66" s="3"/>
      <c r="AK66" s="3"/>
    </row>
    <row r="67" spans="1:37">
      <c r="A67" s="3"/>
      <c r="B67" s="3"/>
      <c r="C67" s="3"/>
      <c r="D67" s="126" t="str">
        <f>IF($H$1=852456,E68,"")</f>
        <v/>
      </c>
      <c r="E67" s="3"/>
      <c r="F67" s="3"/>
      <c r="G67" s="3"/>
      <c r="H67" s="3"/>
      <c r="I67" s="3"/>
      <c r="J67" s="3"/>
      <c r="K67" s="3"/>
      <c r="L67" s="54" t="str">
        <f>IF($H$1=852456,M68,"")</f>
        <v/>
      </c>
      <c r="M67" s="3"/>
      <c r="N67" s="3"/>
      <c r="O67" s="3"/>
      <c r="P67" s="3"/>
      <c r="Q67" s="3"/>
      <c r="R67" s="3"/>
      <c r="S67" s="3"/>
      <c r="T67" s="3"/>
      <c r="U67" s="3"/>
      <c r="V67" s="3"/>
      <c r="W67" s="3"/>
      <c r="X67" s="3"/>
      <c r="Y67" s="3"/>
      <c r="Z67" s="32"/>
      <c r="AA67" s="3"/>
      <c r="AB67" s="3"/>
      <c r="AC67" s="34"/>
      <c r="AD67" s="34"/>
      <c r="AE67" s="34"/>
      <c r="AF67" s="34"/>
      <c r="AG67" s="3"/>
      <c r="AH67" s="3"/>
      <c r="AI67" s="3"/>
      <c r="AJ67" s="3"/>
      <c r="AK67" s="3"/>
    </row>
    <row r="68" spans="1:37" ht="15">
      <c r="A68" s="3"/>
      <c r="B68" s="3"/>
      <c r="C68" s="10"/>
      <c r="D68" s="26" t="str">
        <f>IF(E68&lt;0,"&lt;","&gt;")</f>
        <v>&gt;</v>
      </c>
      <c r="E68" s="26">
        <f>(R42*(E61-0.1)-T42)/(R49*(E61-0.1)-T49)^3</f>
        <v>3.5462552254070619E-5</v>
      </c>
      <c r="F68" s="8"/>
      <c r="G68" s="8"/>
      <c r="H68" s="8"/>
      <c r="I68" s="8"/>
      <c r="J68" s="8"/>
      <c r="K68" s="8"/>
      <c r="L68" s="26" t="str">
        <f>IF(M68&lt;0,"&lt;","&gt;")</f>
        <v>&lt;</v>
      </c>
      <c r="M68" s="26">
        <f>(R42*(E61+0.1)-T42)/(R49*(E61+0.1)-T49)^3</f>
        <v>-3.3175374317748313E-5</v>
      </c>
      <c r="N68" s="12" t="s">
        <v>18</v>
      </c>
      <c r="O68" s="3"/>
      <c r="P68" s="12" t="s">
        <v>18</v>
      </c>
      <c r="Q68" s="3"/>
      <c r="R68" s="3"/>
      <c r="S68" s="3"/>
      <c r="T68" s="3"/>
      <c r="U68" s="3"/>
      <c r="V68" s="32"/>
      <c r="W68" s="32"/>
      <c r="X68" s="32"/>
      <c r="Y68" s="32"/>
      <c r="Z68" s="32"/>
      <c r="AA68" s="109"/>
      <c r="AB68" s="109"/>
      <c r="AC68" s="34"/>
      <c r="AD68" s="34"/>
      <c r="AE68" s="34"/>
      <c r="AF68" s="34"/>
      <c r="AG68" s="3"/>
      <c r="AH68" s="3"/>
      <c r="AI68" s="3"/>
      <c r="AJ68" s="3"/>
      <c r="AK68" s="3"/>
    </row>
    <row r="69" spans="1:37" ht="18">
      <c r="A69" s="3"/>
      <c r="B69" s="3"/>
      <c r="C69" s="3" t="s">
        <v>16</v>
      </c>
      <c r="D69" s="3"/>
      <c r="E69" s="3"/>
      <c r="F69" s="3"/>
      <c r="G69" s="3"/>
      <c r="H69" s="3"/>
      <c r="I69" s="3"/>
      <c r="J69" s="3"/>
      <c r="K69" s="3"/>
      <c r="L69" s="3"/>
      <c r="M69" s="3"/>
      <c r="N69" s="55"/>
      <c r="O69" t="s">
        <v>15</v>
      </c>
      <c r="P69" s="55"/>
      <c r="Q69" s="3" t="s">
        <v>17</v>
      </c>
      <c r="R69" s="3"/>
      <c r="S69" s="3"/>
      <c r="T69" s="3"/>
      <c r="U69" s="3"/>
      <c r="V69" s="34"/>
      <c r="W69" s="34"/>
      <c r="X69" s="34"/>
      <c r="Y69" s="34"/>
      <c r="Z69" s="34"/>
      <c r="AA69" s="44"/>
      <c r="AB69" s="44"/>
      <c r="AC69" s="34"/>
      <c r="AD69" s="34"/>
      <c r="AE69" s="34"/>
      <c r="AF69" s="34"/>
      <c r="AG69" s="3"/>
      <c r="AH69" s="3"/>
      <c r="AI69" s="3"/>
      <c r="AJ69" s="3"/>
      <c r="AK69" s="3"/>
    </row>
    <row r="70" spans="1:37">
      <c r="A70" s="3"/>
      <c r="B70" s="3"/>
      <c r="C70" s="3"/>
      <c r="D70" s="3"/>
      <c r="E70" s="3"/>
      <c r="F70" s="3"/>
      <c r="G70" s="3"/>
      <c r="H70" s="3"/>
      <c r="I70" s="3"/>
      <c r="J70" s="3"/>
      <c r="K70" s="3"/>
      <c r="L70" s="3"/>
      <c r="M70" s="3"/>
      <c r="N70" s="32"/>
      <c r="O70" s="32"/>
      <c r="P70" s="32"/>
      <c r="Q70" s="3"/>
      <c r="R70" s="3"/>
      <c r="S70" s="3"/>
      <c r="T70" s="3"/>
      <c r="U70" s="3"/>
      <c r="V70" s="34"/>
      <c r="W70" s="34"/>
      <c r="X70" s="34"/>
      <c r="Y70" s="34"/>
      <c r="Z70" s="34"/>
      <c r="AA70" s="44"/>
      <c r="AB70" s="44"/>
      <c r="AC70" s="34"/>
      <c r="AD70" s="34"/>
      <c r="AE70" s="34"/>
      <c r="AF70" s="34"/>
      <c r="AG70" s="3"/>
      <c r="AH70" s="3"/>
      <c r="AI70" s="3"/>
      <c r="AJ70" s="3"/>
      <c r="AK70" s="3"/>
    </row>
    <row r="71" spans="1:37" ht="15">
      <c r="A71" s="3"/>
      <c r="B71" s="3"/>
      <c r="C71" s="3"/>
      <c r="D71" s="3"/>
      <c r="E71" s="3"/>
      <c r="F71" s="3"/>
      <c r="G71" s="3"/>
      <c r="H71" s="3"/>
      <c r="I71" s="13" t="s">
        <v>19</v>
      </c>
      <c r="J71" s="3"/>
      <c r="K71" s="3"/>
      <c r="L71" s="14" t="s">
        <v>20</v>
      </c>
      <c r="M71" s="3"/>
      <c r="N71" s="75" t="str">
        <f>IF(E68&gt;0,"+","-")</f>
        <v>+</v>
      </c>
      <c r="O71" s="34"/>
      <c r="P71" s="75" t="str">
        <f>IF(M68&gt;0,"+","-")</f>
        <v>-</v>
      </c>
      <c r="Q71" s="3"/>
      <c r="R71" s="3"/>
      <c r="S71" s="3"/>
      <c r="T71" s="3"/>
      <c r="U71" s="3"/>
      <c r="V71" s="34"/>
      <c r="W71" s="34"/>
      <c r="X71" s="34"/>
      <c r="Y71" s="34"/>
      <c r="Z71" s="34"/>
      <c r="AA71" s="44"/>
      <c r="AB71" s="44"/>
      <c r="AC71" s="34"/>
      <c r="AD71" s="34"/>
      <c r="AE71" s="34"/>
      <c r="AF71" s="34"/>
      <c r="AG71" s="3"/>
      <c r="AH71" s="3"/>
      <c r="AI71" s="3"/>
      <c r="AJ71" s="3"/>
      <c r="AK71" s="3"/>
    </row>
    <row r="72" spans="1:37" ht="18.75">
      <c r="A72" s="3"/>
      <c r="B72" s="3" t="s">
        <v>50</v>
      </c>
      <c r="C72" s="3"/>
      <c r="D72" s="3"/>
      <c r="G72" s="3"/>
      <c r="H72" s="3"/>
      <c r="I72" s="55"/>
      <c r="J72" s="3"/>
      <c r="K72" s="3"/>
      <c r="L72" s="55"/>
      <c r="M72" s="1" t="s">
        <v>21</v>
      </c>
      <c r="N72" s="15"/>
      <c r="O72" s="15"/>
      <c r="P72" s="2" t="s">
        <v>9</v>
      </c>
      <c r="Q72" s="3" t="s">
        <v>48</v>
      </c>
      <c r="R72" s="3"/>
      <c r="S72" s="3"/>
      <c r="T72" s="3"/>
      <c r="U72" s="3"/>
      <c r="V72" s="3"/>
      <c r="W72" s="3"/>
      <c r="X72" s="3"/>
      <c r="Y72" s="3"/>
      <c r="Z72" s="3"/>
      <c r="AA72" s="44"/>
      <c r="AB72" s="44"/>
      <c r="AC72" s="34"/>
      <c r="AD72" s="34"/>
      <c r="AE72" s="34"/>
      <c r="AF72" s="34"/>
      <c r="AG72" s="3"/>
      <c r="AH72" s="3"/>
      <c r="AI72" s="3"/>
      <c r="AJ72" s="3"/>
      <c r="AK72" s="3"/>
    </row>
    <row r="73" spans="1:37">
      <c r="A73" s="3"/>
      <c r="B73" s="3"/>
      <c r="C73" s="3"/>
      <c r="D73" s="3"/>
      <c r="E73" s="3"/>
      <c r="F73" s="3"/>
      <c r="G73" s="3"/>
      <c r="H73" s="3"/>
      <c r="I73" s="14"/>
      <c r="J73" s="14"/>
      <c r="K73" s="14"/>
      <c r="L73" s="14"/>
      <c r="M73" s="14"/>
      <c r="N73" s="21" t="str">
        <f>IF($H$1=852456,N74,"")</f>
        <v/>
      </c>
      <c r="O73" s="38" t="str">
        <f>IF($H$1=852456,O74,"")</f>
        <v/>
      </c>
      <c r="P73" s="3"/>
      <c r="Q73" s="3"/>
      <c r="R73" s="3"/>
      <c r="S73" s="3"/>
      <c r="T73" s="3"/>
      <c r="U73" s="3"/>
      <c r="V73" s="3"/>
      <c r="W73" s="3"/>
      <c r="X73" s="3"/>
      <c r="Y73" s="3"/>
      <c r="Z73" s="3"/>
      <c r="AA73" s="44"/>
      <c r="AB73" s="44"/>
      <c r="AC73" s="34"/>
      <c r="AD73" s="34"/>
      <c r="AE73" s="34"/>
      <c r="AF73" s="34"/>
      <c r="AG73" s="3"/>
      <c r="AH73" s="3"/>
      <c r="AI73" s="3"/>
      <c r="AJ73" s="3"/>
      <c r="AK73" s="3"/>
    </row>
    <row r="74" spans="1:37">
      <c r="A74" s="3"/>
      <c r="B74" s="3"/>
      <c r="C74" s="3"/>
      <c r="D74" s="3"/>
      <c r="E74" s="3"/>
      <c r="F74" s="3"/>
      <c r="G74" s="3"/>
      <c r="H74" s="10"/>
      <c r="I74" s="25" t="str">
        <f>IF(AND(E68&gt;0,M68&lt;0),"Max","Min")</f>
        <v>Max</v>
      </c>
      <c r="J74" s="10"/>
      <c r="K74" s="10"/>
      <c r="L74" s="25" t="str">
        <f>IF(AND(E68&gt;0,M68&lt;0),"H","T")</f>
        <v>H</v>
      </c>
      <c r="M74" s="10"/>
      <c r="N74" s="26">
        <f>E61</f>
        <v>6.5</v>
      </c>
      <c r="O74" s="26">
        <f>ROUND((D13*E61-F13)/(D15*E61-F15)^2,3)</f>
        <v>1.4E-2</v>
      </c>
      <c r="P74" s="10"/>
      <c r="Q74" s="3"/>
      <c r="R74" s="3"/>
      <c r="S74" s="3"/>
      <c r="T74" s="3"/>
      <c r="U74" s="3"/>
      <c r="V74" s="3"/>
      <c r="W74" s="3"/>
      <c r="X74" s="3"/>
      <c r="Y74" s="3"/>
      <c r="Z74" s="3"/>
      <c r="AA74" s="44"/>
      <c r="AB74" s="44"/>
      <c r="AC74" s="34"/>
      <c r="AD74" s="34"/>
      <c r="AE74" s="34"/>
      <c r="AF74" s="34"/>
      <c r="AG74" s="3"/>
      <c r="AH74" s="3"/>
      <c r="AI74" s="3"/>
      <c r="AJ74" s="3"/>
      <c r="AK74" s="3"/>
    </row>
    <row r="75" spans="1:37">
      <c r="A75" s="3"/>
      <c r="B75" s="3"/>
      <c r="C75" s="3"/>
      <c r="D75" s="3"/>
      <c r="E75" s="3"/>
      <c r="F75" s="3"/>
      <c r="G75" s="3"/>
      <c r="H75" s="3"/>
      <c r="I75" s="3"/>
      <c r="J75" s="3"/>
      <c r="K75" s="3"/>
      <c r="L75" s="3"/>
      <c r="M75" s="3"/>
      <c r="N75" s="3"/>
      <c r="O75" s="3"/>
      <c r="P75" s="3"/>
      <c r="Q75" s="3"/>
      <c r="R75" s="3"/>
      <c r="S75" s="3"/>
      <c r="T75" s="3"/>
      <c r="U75" s="3"/>
      <c r="V75" s="3"/>
      <c r="W75" s="3"/>
      <c r="X75" s="3"/>
      <c r="Y75" s="3"/>
      <c r="Z75" s="3"/>
      <c r="AA75" s="44"/>
      <c r="AB75" s="44"/>
      <c r="AC75" s="34"/>
      <c r="AD75" s="34"/>
      <c r="AE75" s="34"/>
      <c r="AF75" s="34"/>
      <c r="AG75" s="3"/>
      <c r="AH75" s="3"/>
      <c r="AI75" s="3"/>
      <c r="AJ75" s="3"/>
      <c r="AK75" s="3"/>
    </row>
    <row r="76" spans="1:37">
      <c r="A76" s="3"/>
      <c r="B76" s="3"/>
      <c r="C76" s="3"/>
      <c r="D76" s="3"/>
      <c r="E76" s="3"/>
      <c r="F76" s="3"/>
      <c r="G76" s="3"/>
      <c r="H76" s="3"/>
      <c r="I76" s="3"/>
      <c r="J76" s="3"/>
      <c r="K76" s="3"/>
      <c r="L76" s="3"/>
      <c r="M76" s="3"/>
      <c r="N76" s="3"/>
      <c r="O76" s="3"/>
      <c r="P76" s="3"/>
      <c r="Q76" s="3"/>
      <c r="R76" s="3"/>
      <c r="S76" s="3"/>
      <c r="T76" s="3"/>
      <c r="U76" s="3"/>
      <c r="V76" s="3"/>
      <c r="W76" s="3"/>
      <c r="X76" s="3"/>
      <c r="Y76" s="3"/>
      <c r="Z76" s="3"/>
      <c r="AA76" s="44"/>
      <c r="AB76" s="44"/>
      <c r="AC76" s="34"/>
      <c r="AD76" s="34"/>
      <c r="AE76" s="34"/>
      <c r="AF76" s="34"/>
      <c r="AG76" s="3"/>
      <c r="AH76" s="3"/>
      <c r="AI76" s="3"/>
      <c r="AJ76" s="3"/>
      <c r="AK76" s="3"/>
    </row>
    <row r="77" spans="1:37" ht="15">
      <c r="A77" s="9" t="s">
        <v>51</v>
      </c>
      <c r="B77" s="9"/>
      <c r="C77" s="9"/>
      <c r="D77" s="9"/>
      <c r="E77" s="3"/>
      <c r="F77" s="3"/>
      <c r="G77" s="3"/>
      <c r="H77" s="3"/>
      <c r="I77" s="3"/>
      <c r="J77" s="3"/>
      <c r="K77" s="3"/>
      <c r="L77" s="3"/>
      <c r="M77" s="3"/>
      <c r="N77" s="3"/>
      <c r="O77" s="3"/>
      <c r="P77" s="32"/>
      <c r="Q77" s="32"/>
      <c r="R77" s="32"/>
      <c r="S77" s="3"/>
      <c r="T77" s="3"/>
      <c r="U77" s="3"/>
      <c r="V77" s="3"/>
      <c r="W77" s="3"/>
      <c r="X77" s="3"/>
      <c r="Y77" s="3"/>
      <c r="Z77" s="32"/>
      <c r="AA77" s="3"/>
      <c r="AB77" s="44"/>
      <c r="AC77" s="34"/>
      <c r="AD77" s="34"/>
      <c r="AE77" s="34"/>
      <c r="AF77" s="34"/>
      <c r="AG77" s="3"/>
      <c r="AH77" s="3"/>
      <c r="AI77" s="3"/>
      <c r="AJ77" s="3"/>
      <c r="AK77" s="3"/>
    </row>
    <row r="78" spans="1:37" ht="15">
      <c r="A78" s="9" t="s">
        <v>162</v>
      </c>
      <c r="B78" s="3"/>
      <c r="C78" s="3"/>
      <c r="D78" s="3"/>
      <c r="E78" s="3"/>
      <c r="F78" s="3"/>
      <c r="G78" s="3"/>
      <c r="H78" s="3"/>
      <c r="I78" s="3"/>
      <c r="J78" s="3"/>
      <c r="K78" s="3"/>
      <c r="L78" s="3"/>
      <c r="M78" s="3"/>
      <c r="N78" s="3"/>
      <c r="O78" s="3"/>
      <c r="P78" s="3"/>
      <c r="Q78" s="3"/>
      <c r="R78" s="3"/>
      <c r="S78" s="3"/>
      <c r="T78" s="3"/>
      <c r="U78" s="3"/>
      <c r="V78" s="3"/>
      <c r="W78" s="3"/>
      <c r="X78" s="3"/>
      <c r="Y78" s="3"/>
      <c r="Z78" s="32"/>
      <c r="AA78" s="3"/>
      <c r="AB78" s="44"/>
      <c r="AC78" s="34"/>
      <c r="AD78" s="34"/>
      <c r="AE78" s="34"/>
      <c r="AF78" s="34"/>
      <c r="AG78" s="3"/>
      <c r="AH78" s="3"/>
      <c r="AI78" s="3"/>
      <c r="AJ78" s="3"/>
      <c r="AK78" s="3"/>
    </row>
    <row r="79" spans="1:37" ht="18">
      <c r="A79" s="9" t="s">
        <v>163</v>
      </c>
      <c r="B79" s="3"/>
      <c r="C79" s="3"/>
      <c r="D79" s="3"/>
      <c r="E79" s="3"/>
      <c r="F79" s="3"/>
      <c r="G79" s="3"/>
      <c r="H79" s="3"/>
      <c r="I79" s="3"/>
      <c r="J79" s="3"/>
      <c r="K79" s="3"/>
      <c r="L79" s="3"/>
      <c r="M79" s="3"/>
      <c r="N79" s="32"/>
      <c r="O79" s="32"/>
      <c r="P79" s="7"/>
      <c r="Q79" s="32"/>
      <c r="R79" s="3"/>
      <c r="S79" s="3"/>
      <c r="T79" s="3"/>
      <c r="U79" s="3"/>
      <c r="V79" s="3"/>
      <c r="W79" s="3"/>
      <c r="X79" s="3"/>
      <c r="Y79" s="3"/>
      <c r="Z79" s="32"/>
      <c r="AA79" s="3"/>
      <c r="AB79" s="44"/>
      <c r="AC79" s="34"/>
      <c r="AD79" s="34"/>
      <c r="AE79" s="34"/>
      <c r="AF79" s="34"/>
      <c r="AG79" s="3"/>
      <c r="AH79" s="3"/>
      <c r="AI79" s="3"/>
      <c r="AJ79" s="3"/>
      <c r="AK79" s="3"/>
    </row>
    <row r="80" spans="1:37" ht="18">
      <c r="A80" s="3"/>
      <c r="B80" s="3"/>
      <c r="C80" s="3"/>
      <c r="D80" s="3"/>
      <c r="E80" s="3"/>
      <c r="F80" s="3"/>
      <c r="G80" s="3"/>
      <c r="H80" s="3"/>
      <c r="I80" s="3"/>
      <c r="J80" s="3"/>
      <c r="L80" s="112"/>
      <c r="M80" s="3"/>
      <c r="N80" s="3"/>
      <c r="O80" s="3"/>
      <c r="P80" s="3"/>
      <c r="Q80" s="3"/>
      <c r="R80" s="3"/>
      <c r="S80" s="3"/>
      <c r="T80" s="3"/>
      <c r="U80" s="3"/>
      <c r="V80" s="3"/>
      <c r="W80" s="3"/>
      <c r="X80" s="3"/>
      <c r="Y80" s="3"/>
      <c r="Z80" s="32"/>
      <c r="AA80" s="3"/>
      <c r="AB80" s="34"/>
      <c r="AC80" s="34"/>
      <c r="AD80" s="34"/>
      <c r="AE80" s="34"/>
      <c r="AF80" s="34"/>
      <c r="AG80" s="3"/>
      <c r="AH80" s="3"/>
      <c r="AI80" s="3"/>
      <c r="AJ80" s="3"/>
      <c r="AK80" s="3"/>
    </row>
    <row r="81" spans="1:37" ht="25.5">
      <c r="A81" s="3"/>
      <c r="B81" s="3"/>
      <c r="C81" s="114" t="s">
        <v>164</v>
      </c>
      <c r="D81" s="71"/>
      <c r="E81" s="5" t="s">
        <v>143</v>
      </c>
      <c r="F81" s="71"/>
      <c r="G81" s="116" t="s">
        <v>154</v>
      </c>
      <c r="H81" s="71"/>
      <c r="I81" s="5" t="s">
        <v>147</v>
      </c>
      <c r="J81" s="71"/>
      <c r="K81" s="113" t="s">
        <v>9</v>
      </c>
      <c r="M81" s="3"/>
      <c r="N81" s="3"/>
      <c r="O81" s="3"/>
      <c r="P81" s="3"/>
      <c r="Q81" s="3"/>
      <c r="R81" s="3"/>
      <c r="S81" s="3"/>
      <c r="T81" s="3"/>
      <c r="U81" s="3"/>
      <c r="V81" s="3"/>
      <c r="W81" s="3"/>
      <c r="X81" s="3"/>
      <c r="Y81" s="3"/>
      <c r="Z81" s="32"/>
      <c r="AA81" s="3"/>
      <c r="AB81" s="34"/>
      <c r="AC81" s="34"/>
      <c r="AD81" s="34"/>
      <c r="AE81" s="34"/>
      <c r="AF81" s="34"/>
      <c r="AG81" s="3"/>
      <c r="AH81" s="3"/>
      <c r="AI81" s="3"/>
      <c r="AJ81" s="3"/>
      <c r="AK81" s="3"/>
    </row>
    <row r="82" spans="1:37">
      <c r="A82" s="3"/>
      <c r="B82" s="3"/>
      <c r="D82" s="33" t="str">
        <f>IF($H$1=852456,D83,"")</f>
        <v/>
      </c>
      <c r="F82" s="33" t="str">
        <f>IF($H$1=852456,F83,"")</f>
        <v/>
      </c>
      <c r="G82" s="3"/>
      <c r="H82" s="33" t="str">
        <f>IF($H$1=852456,H83,"")</f>
        <v/>
      </c>
      <c r="I82" s="3"/>
      <c r="J82" s="33" t="str">
        <f>IF($H$1=852456,J83,"")</f>
        <v/>
      </c>
      <c r="K82" s="3"/>
      <c r="L82" s="33" t="str">
        <f>IF($H$1=852456,L83,"")</f>
        <v/>
      </c>
      <c r="M82" s="3"/>
      <c r="N82" s="3"/>
      <c r="O82" s="3"/>
      <c r="P82" s="3"/>
      <c r="Q82" s="3"/>
      <c r="R82" s="3"/>
      <c r="S82" s="3"/>
      <c r="T82" s="3"/>
      <c r="U82" s="3"/>
      <c r="V82" s="3"/>
      <c r="W82" s="3"/>
      <c r="X82" s="3"/>
      <c r="Y82" s="3"/>
      <c r="Z82" s="32"/>
      <c r="AA82" s="3"/>
      <c r="AB82" s="34"/>
      <c r="AC82" s="34"/>
      <c r="AD82" s="34"/>
      <c r="AE82" s="34"/>
      <c r="AF82" s="34"/>
      <c r="AG82" s="3"/>
      <c r="AH82" s="3"/>
      <c r="AI82" s="3"/>
      <c r="AJ82" s="3"/>
      <c r="AK82" s="3"/>
    </row>
    <row r="83" spans="1:37" ht="18">
      <c r="A83" s="3"/>
      <c r="B83" s="3"/>
      <c r="C83" s="3"/>
      <c r="D83" s="26">
        <f>R42</f>
        <v>-2</v>
      </c>
      <c r="E83" s="5"/>
      <c r="F83" s="26">
        <f>T42</f>
        <v>-13</v>
      </c>
      <c r="G83" s="32"/>
      <c r="H83" s="26">
        <f>R49</f>
        <v>2</v>
      </c>
      <c r="I83" s="3"/>
      <c r="J83" s="26">
        <f>T49</f>
        <v>-5</v>
      </c>
      <c r="K83" s="3"/>
      <c r="L83" s="26">
        <v>-3</v>
      </c>
      <c r="M83" s="3"/>
      <c r="N83" s="3"/>
      <c r="O83" s="3"/>
      <c r="P83" s="3"/>
      <c r="Q83" s="3"/>
      <c r="R83" s="3"/>
      <c r="S83" s="3"/>
      <c r="T83" s="3"/>
      <c r="U83" s="3"/>
      <c r="V83" s="3"/>
      <c r="W83" s="3"/>
      <c r="X83" s="3"/>
      <c r="Y83" s="3"/>
      <c r="Z83" s="32"/>
      <c r="AA83" s="3"/>
      <c r="AB83" s="34"/>
      <c r="AC83" s="34"/>
      <c r="AD83" s="34"/>
      <c r="AE83" s="34"/>
      <c r="AF83" s="34"/>
      <c r="AG83" s="3"/>
      <c r="AH83" s="3"/>
      <c r="AI83" s="3"/>
      <c r="AJ83" s="3"/>
      <c r="AK83" s="3"/>
    </row>
    <row r="84" spans="1:37">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4"/>
      <c r="AD84" s="34"/>
      <c r="AE84" s="34"/>
      <c r="AF84" s="34"/>
      <c r="AG84" s="3"/>
      <c r="AH84" s="3"/>
      <c r="AI84" s="3"/>
      <c r="AJ84" s="3"/>
      <c r="AK84" s="3"/>
    </row>
    <row r="85" spans="1:37" ht="18">
      <c r="A85" s="3"/>
      <c r="B85" s="3"/>
      <c r="C85" s="3"/>
      <c r="D85" s="3"/>
      <c r="E85" s="3"/>
      <c r="F85" s="3"/>
      <c r="G85" s="3"/>
      <c r="H85" s="3"/>
      <c r="J85" s="112"/>
      <c r="K85" s="3"/>
      <c r="L85" s="3"/>
      <c r="M85" s="3"/>
      <c r="N85" s="3"/>
      <c r="O85" s="3"/>
      <c r="P85" s="3"/>
      <c r="Q85" s="3"/>
      <c r="R85" s="3"/>
      <c r="S85" s="3"/>
      <c r="T85" s="3"/>
      <c r="U85" s="3"/>
      <c r="W85" s="112"/>
      <c r="X85" s="3"/>
      <c r="Y85" s="3"/>
      <c r="Z85" s="3"/>
      <c r="AA85" s="3"/>
      <c r="AB85" s="3"/>
      <c r="AC85" s="34"/>
      <c r="AD85" s="34"/>
      <c r="AE85" s="34"/>
      <c r="AF85" s="34"/>
      <c r="AG85" s="3"/>
      <c r="AH85" s="3"/>
      <c r="AI85" s="3"/>
      <c r="AJ85" s="3"/>
      <c r="AK85" s="3"/>
    </row>
    <row r="86" spans="1:37" ht="25.5">
      <c r="A86" s="3"/>
      <c r="B86" s="3"/>
      <c r="C86" s="114" t="s">
        <v>165</v>
      </c>
      <c r="D86" s="71"/>
      <c r="E86" s="118" t="s">
        <v>149</v>
      </c>
      <c r="F86" s="71"/>
      <c r="G86" s="120" t="s">
        <v>155</v>
      </c>
      <c r="H86" s="71"/>
      <c r="I86" s="113" t="s">
        <v>9</v>
      </c>
      <c r="K86" s="119" t="s">
        <v>150</v>
      </c>
      <c r="L86" s="118" t="s">
        <v>149</v>
      </c>
      <c r="M86" s="71"/>
      <c r="N86" s="5" t="s">
        <v>143</v>
      </c>
      <c r="O86" s="71"/>
      <c r="P86" s="116" t="s">
        <v>151</v>
      </c>
      <c r="Q86" s="15"/>
      <c r="R86" s="116" t="s">
        <v>149</v>
      </c>
      <c r="S86" s="71"/>
      <c r="T86" s="5" t="s">
        <v>147</v>
      </c>
      <c r="U86" s="71"/>
      <c r="V86" s="115" t="s">
        <v>9</v>
      </c>
      <c r="X86" s="71"/>
      <c r="Y86" s="3"/>
      <c r="Z86" s="3"/>
      <c r="AA86" s="3"/>
      <c r="AB86" s="3"/>
      <c r="AC86" s="34"/>
      <c r="AD86" s="34"/>
      <c r="AE86" s="34"/>
      <c r="AF86" s="34"/>
      <c r="AG86" s="3"/>
      <c r="AH86" s="3"/>
      <c r="AI86" s="3"/>
      <c r="AJ86" s="3"/>
      <c r="AK86" s="3"/>
    </row>
    <row r="87" spans="1:37">
      <c r="A87" s="3"/>
      <c r="B87" s="3"/>
      <c r="C87" s="3"/>
      <c r="D87" s="33" t="str">
        <f>IF($H$1=852456,D88,"")</f>
        <v/>
      </c>
      <c r="E87" s="3"/>
      <c r="F87" s="33" t="str">
        <f>IF($H$1=852456,F88,"")</f>
        <v/>
      </c>
      <c r="G87" s="3"/>
      <c r="H87" s="33" t="str">
        <f>IF($H$1=852456,H88,"")</f>
        <v/>
      </c>
      <c r="I87" s="3"/>
      <c r="J87" s="33" t="str">
        <f>IF($H$1=852456,J88,"")</f>
        <v/>
      </c>
      <c r="K87" s="3"/>
      <c r="L87" s="3"/>
      <c r="M87" s="33" t="str">
        <f>IF($H$1=852456,M88,"")</f>
        <v/>
      </c>
      <c r="N87" s="3"/>
      <c r="O87" s="33" t="str">
        <f>IF($H$1=852456,O88,"")</f>
        <v/>
      </c>
      <c r="P87" s="3"/>
      <c r="Q87" s="60" t="str">
        <f>IF($H$1=852456,Q88,"")</f>
        <v/>
      </c>
      <c r="R87" s="3"/>
      <c r="S87" s="33" t="str">
        <f>IF($H$1=852456,S88,"")</f>
        <v/>
      </c>
      <c r="T87" s="3"/>
      <c r="U87" s="33" t="str">
        <f>IF($H$1=852456,U88,"")</f>
        <v/>
      </c>
      <c r="V87" s="3"/>
      <c r="W87" s="33" t="str">
        <f>IF($H$1=852456,W88,"")</f>
        <v/>
      </c>
      <c r="X87" s="33" t="str">
        <f>IF($H$1=852456,X88,"")</f>
        <v/>
      </c>
      <c r="Y87" s="3"/>
      <c r="Z87" s="3"/>
      <c r="AA87" s="3"/>
      <c r="AB87" s="3"/>
      <c r="AC87" s="34"/>
      <c r="AD87" s="34"/>
      <c r="AE87" s="34"/>
      <c r="AF87" s="34"/>
      <c r="AG87" s="3"/>
      <c r="AH87" s="3"/>
      <c r="AI87" s="3"/>
      <c r="AJ87" s="3"/>
      <c r="AK87" s="3"/>
    </row>
    <row r="88" spans="1:37" ht="18">
      <c r="A88" s="3"/>
      <c r="B88" s="3"/>
      <c r="C88" s="3"/>
      <c r="D88" s="26">
        <f>D83</f>
        <v>-2</v>
      </c>
      <c r="E88" s="5"/>
      <c r="F88" s="26">
        <f>H83</f>
        <v>2</v>
      </c>
      <c r="G88" s="3"/>
      <c r="H88" s="26">
        <f>J83</f>
        <v>-5</v>
      </c>
      <c r="I88" s="3"/>
      <c r="J88" s="26">
        <f>-3</f>
        <v>-3</v>
      </c>
      <c r="K88" s="3"/>
      <c r="L88" s="3"/>
      <c r="M88" s="26">
        <f>D83</f>
        <v>-2</v>
      </c>
      <c r="N88" s="3"/>
      <c r="O88" s="26">
        <f>F83</f>
        <v>-13</v>
      </c>
      <c r="P88" s="3"/>
      <c r="Q88" s="26">
        <f>L83</f>
        <v>-3</v>
      </c>
      <c r="R88" s="32"/>
      <c r="S88" s="26">
        <f>H83</f>
        <v>2</v>
      </c>
      <c r="T88" s="3"/>
      <c r="U88" s="26">
        <f>J83</f>
        <v>-5</v>
      </c>
      <c r="V88" s="3"/>
      <c r="W88" s="26">
        <v>-4</v>
      </c>
      <c r="X88" s="26">
        <f>H83</f>
        <v>2</v>
      </c>
      <c r="Y88" s="3"/>
      <c r="Z88" s="3"/>
      <c r="AA88" s="3"/>
      <c r="AB88" s="3"/>
      <c r="AC88" s="34"/>
      <c r="AD88" s="34"/>
      <c r="AE88" s="34"/>
      <c r="AF88" s="34"/>
      <c r="AG88" s="3"/>
      <c r="AH88" s="3"/>
      <c r="AI88" s="3"/>
      <c r="AJ88" s="3"/>
      <c r="AK88" s="3"/>
    </row>
    <row r="89" spans="1:37">
      <c r="A89" s="3"/>
      <c r="B89" s="3"/>
      <c r="C89" s="3"/>
      <c r="D89" s="26">
        <f>D88</f>
        <v>-2</v>
      </c>
      <c r="E89" s="3"/>
      <c r="F89" s="3"/>
      <c r="G89" s="3"/>
      <c r="H89" s="3"/>
      <c r="I89" s="3"/>
      <c r="J89" s="3"/>
      <c r="K89" s="26">
        <f>Q88*X88</f>
        <v>-6</v>
      </c>
      <c r="L89" s="3"/>
      <c r="M89" s="26">
        <f>M88</f>
        <v>-2</v>
      </c>
      <c r="N89" s="3"/>
      <c r="O89" s="26">
        <f>O88</f>
        <v>-13</v>
      </c>
      <c r="P89" s="3"/>
      <c r="Q89" s="3"/>
      <c r="R89" s="3"/>
      <c r="S89" s="3"/>
      <c r="T89" s="3"/>
      <c r="U89" s="3"/>
      <c r="V89" s="3"/>
      <c r="W89" s="3"/>
      <c r="X89" s="3"/>
      <c r="Y89" s="3"/>
      <c r="Z89" s="3"/>
      <c r="AA89" s="3"/>
      <c r="AB89" s="3"/>
      <c r="AC89" s="34"/>
      <c r="AD89" s="34"/>
      <c r="AE89" s="34"/>
      <c r="AF89" s="34"/>
      <c r="AG89" s="3"/>
      <c r="AH89" s="3"/>
      <c r="AI89" s="3"/>
      <c r="AJ89" s="3"/>
      <c r="AK89" s="3"/>
    </row>
    <row r="90" spans="1:37">
      <c r="A90" s="3"/>
      <c r="B90" s="3"/>
      <c r="C90" s="3"/>
      <c r="D90" s="33" t="str">
        <f>IF($H$1=852456,D89,"")</f>
        <v/>
      </c>
      <c r="E90" s="3"/>
      <c r="F90" s="3"/>
      <c r="G90" s="3"/>
      <c r="H90" s="3"/>
      <c r="I90" s="3"/>
      <c r="J90" s="3"/>
      <c r="K90" s="33" t="str">
        <f>IF($H$1=852456,K89,"")</f>
        <v/>
      </c>
      <c r="L90" s="3"/>
      <c r="M90" s="33" t="str">
        <f>IF($H$1=852456,M89,"")</f>
        <v/>
      </c>
      <c r="N90" s="3"/>
      <c r="O90" s="33" t="str">
        <f>IF($H$1=852456,O89,"")</f>
        <v/>
      </c>
      <c r="P90" s="3"/>
      <c r="Q90" s="3"/>
      <c r="R90" s="3"/>
      <c r="S90" s="3"/>
      <c r="T90" s="3"/>
      <c r="U90" s="3"/>
      <c r="V90" s="3"/>
      <c r="W90" s="3"/>
      <c r="X90" s="3"/>
      <c r="Y90" s="3"/>
      <c r="Z90" s="3"/>
      <c r="AA90" s="3"/>
      <c r="AB90" s="3"/>
      <c r="AC90" s="34"/>
      <c r="AD90" s="34"/>
      <c r="AE90" s="34"/>
      <c r="AF90" s="34"/>
      <c r="AG90" s="3"/>
      <c r="AH90" s="3"/>
      <c r="AI90" s="3"/>
      <c r="AJ90" s="3"/>
      <c r="AK90" s="3"/>
    </row>
    <row r="91" spans="1:37" ht="25.5">
      <c r="A91" s="3"/>
      <c r="B91" s="3"/>
      <c r="D91" s="71"/>
      <c r="E91" s="5"/>
      <c r="F91" s="7"/>
      <c r="G91" s="3"/>
      <c r="H91" s="5"/>
      <c r="J91" s="3"/>
      <c r="K91" s="71"/>
      <c r="L91" s="118" t="s">
        <v>149</v>
      </c>
      <c r="M91" s="71"/>
      <c r="N91" s="5" t="s">
        <v>156</v>
      </c>
      <c r="O91" s="71"/>
      <c r="P91" s="116" t="s">
        <v>151</v>
      </c>
      <c r="Q91" s="3"/>
      <c r="R91" s="3"/>
      <c r="S91" s="3"/>
      <c r="T91" s="3"/>
      <c r="U91" s="3"/>
      <c r="V91" s="3"/>
      <c r="W91" s="3"/>
      <c r="X91" s="3"/>
      <c r="Y91" s="3"/>
      <c r="Z91" s="3"/>
      <c r="AA91" s="3"/>
      <c r="AB91" s="3"/>
      <c r="AC91" s="34"/>
      <c r="AD91" s="34"/>
      <c r="AE91" s="34"/>
      <c r="AF91" s="34"/>
      <c r="AG91" s="3"/>
      <c r="AH91" s="3"/>
      <c r="AI91" s="3"/>
      <c r="AJ91" s="3"/>
      <c r="AK91" s="3"/>
    </row>
    <row r="92" spans="1:37" ht="25.5">
      <c r="A92" s="3"/>
      <c r="B92" s="3"/>
      <c r="C92" s="114" t="s">
        <v>166</v>
      </c>
      <c r="D92" s="3"/>
      <c r="E92" s="3"/>
      <c r="F92" s="3"/>
      <c r="G92" s="3"/>
      <c r="H92" s="3"/>
      <c r="I92" s="121" t="s">
        <v>150</v>
      </c>
      <c r="J92" s="114"/>
      <c r="K92" s="3"/>
      <c r="L92" s="3"/>
      <c r="M92" s="3"/>
      <c r="N92" s="3"/>
      <c r="O92" s="3"/>
      <c r="P92" s="3"/>
      <c r="Q92" s="52" t="s">
        <v>157</v>
      </c>
      <c r="R92" s="3"/>
      <c r="S92" s="3"/>
      <c r="T92" s="3"/>
      <c r="U92" s="3"/>
      <c r="V92" s="3"/>
      <c r="W92" s="3"/>
      <c r="X92" s="3"/>
      <c r="Y92" s="3"/>
      <c r="Z92" s="3"/>
      <c r="AA92" s="3"/>
      <c r="AB92" s="3"/>
      <c r="AC92" s="34"/>
      <c r="AD92" s="34"/>
      <c r="AE92" s="34"/>
      <c r="AF92" s="34"/>
      <c r="AG92" s="3"/>
      <c r="AH92" s="3"/>
      <c r="AI92" s="3"/>
      <c r="AJ92" s="3"/>
      <c r="AK92" s="3"/>
    </row>
    <row r="93" spans="1:37" ht="18">
      <c r="A93" s="3"/>
      <c r="B93" s="3"/>
      <c r="C93" s="3"/>
      <c r="D93" s="3"/>
      <c r="E93" s="3"/>
      <c r="F93" s="3"/>
      <c r="H93" s="112"/>
      <c r="I93" s="3"/>
      <c r="J93" s="3"/>
      <c r="K93" s="3"/>
      <c r="L93" s="3"/>
      <c r="M93" s="3"/>
      <c r="O93" s="112"/>
      <c r="P93" s="3"/>
      <c r="Q93" s="52" t="s">
        <v>159</v>
      </c>
      <c r="R93" s="3"/>
      <c r="S93" s="3"/>
      <c r="T93" s="3"/>
      <c r="U93" s="3"/>
      <c r="V93" s="3"/>
      <c r="W93" s="3"/>
      <c r="X93" s="3"/>
      <c r="Y93" s="3"/>
      <c r="Z93" s="3"/>
      <c r="AA93" s="3"/>
      <c r="AB93" s="3"/>
      <c r="AC93" s="34"/>
      <c r="AD93" s="34"/>
      <c r="AE93" s="34"/>
      <c r="AF93" s="34"/>
      <c r="AG93" s="3"/>
      <c r="AH93" s="3"/>
      <c r="AI93" s="3"/>
      <c r="AJ93" s="3"/>
      <c r="AK93" s="3"/>
    </row>
    <row r="94" spans="1:37" ht="25.5">
      <c r="A94" s="3"/>
      <c r="B94" s="3"/>
      <c r="C94" s="118" t="s">
        <v>21</v>
      </c>
      <c r="D94" s="71"/>
      <c r="E94" s="5" t="s">
        <v>147</v>
      </c>
      <c r="F94" s="71"/>
      <c r="G94" s="115" t="s">
        <v>9</v>
      </c>
      <c r="I94" s="3"/>
      <c r="J94" s="118" t="s">
        <v>21</v>
      </c>
      <c r="K94" s="71"/>
      <c r="L94" s="5" t="s">
        <v>147</v>
      </c>
      <c r="M94" s="71"/>
      <c r="N94" s="115" t="s">
        <v>9</v>
      </c>
      <c r="P94" s="3"/>
      <c r="Q94" s="3"/>
      <c r="R94" s="3"/>
      <c r="S94" s="3"/>
      <c r="T94" s="3"/>
      <c r="U94" s="3"/>
      <c r="V94" s="3"/>
      <c r="W94" s="3"/>
      <c r="X94" s="3"/>
      <c r="Y94" s="3"/>
      <c r="Z94" s="3"/>
      <c r="AA94" s="3"/>
      <c r="AB94" s="3"/>
      <c r="AC94" s="34"/>
      <c r="AD94" s="34"/>
      <c r="AE94" s="34"/>
      <c r="AF94" s="34"/>
      <c r="AG94" s="3"/>
      <c r="AH94" s="3"/>
      <c r="AI94" s="3"/>
      <c r="AJ94" s="3"/>
      <c r="AK94" s="3"/>
    </row>
    <row r="95" spans="1:37">
      <c r="A95" s="3"/>
      <c r="B95" s="3"/>
      <c r="C95" s="3"/>
      <c r="D95" s="33" t="str">
        <f>IF($H$1=852456,D96,"")</f>
        <v/>
      </c>
      <c r="E95" s="3"/>
      <c r="F95" s="33" t="str">
        <f>IF($H$1=852456,F96,"")</f>
        <v/>
      </c>
      <c r="G95" s="3"/>
      <c r="H95" s="33" t="str">
        <f>IF($H$1=852456,H96,"")</f>
        <v/>
      </c>
      <c r="I95" s="3"/>
      <c r="J95" s="3"/>
      <c r="K95" s="33" t="str">
        <f>IF($H$1=852456,K96,"")</f>
        <v/>
      </c>
      <c r="L95" s="3"/>
      <c r="M95" s="33" t="str">
        <f>IF($H$1=852456,M96,"")</f>
        <v/>
      </c>
      <c r="N95" s="3"/>
      <c r="O95" s="33" t="str">
        <f>IF($H$1=852456,O96,"")</f>
        <v/>
      </c>
      <c r="P95" s="3"/>
      <c r="Q95" s="3"/>
      <c r="R95" s="3"/>
      <c r="S95" s="3"/>
      <c r="T95" s="3"/>
      <c r="U95" s="3"/>
      <c r="V95" s="3"/>
      <c r="W95" s="3"/>
      <c r="X95" s="3"/>
      <c r="Y95" s="3"/>
      <c r="Z95" s="3"/>
      <c r="AA95" s="3"/>
      <c r="AB95" s="3"/>
      <c r="AC95" s="34"/>
      <c r="AD95" s="34"/>
      <c r="AE95" s="34"/>
      <c r="AF95" s="34"/>
      <c r="AG95" s="3"/>
      <c r="AH95" s="3"/>
      <c r="AI95" s="3"/>
      <c r="AJ95" s="3"/>
      <c r="AK95" s="3"/>
    </row>
    <row r="96" spans="1:37">
      <c r="A96" s="3"/>
      <c r="B96" s="3"/>
      <c r="C96" s="3"/>
      <c r="D96" s="26">
        <f>F88</f>
        <v>2</v>
      </c>
      <c r="E96" s="3"/>
      <c r="F96" s="26">
        <f>H88</f>
        <v>-5</v>
      </c>
      <c r="G96" s="3"/>
      <c r="H96" s="26">
        <v>3</v>
      </c>
      <c r="I96" s="3"/>
      <c r="J96" s="3"/>
      <c r="K96" s="26">
        <f>S88</f>
        <v>2</v>
      </c>
      <c r="L96" s="3"/>
      <c r="M96" s="26">
        <f>U88</f>
        <v>-5</v>
      </c>
      <c r="N96" s="3"/>
      <c r="O96" s="26">
        <f>4</f>
        <v>4</v>
      </c>
      <c r="P96" s="3"/>
      <c r="Q96" s="3"/>
      <c r="R96" s="3"/>
      <c r="S96" s="3"/>
      <c r="T96" s="3"/>
      <c r="U96" s="3"/>
      <c r="V96" s="3"/>
      <c r="W96" s="3"/>
      <c r="X96" s="3"/>
      <c r="Y96" s="3"/>
      <c r="Z96" s="3"/>
      <c r="AA96" s="3"/>
      <c r="AB96" s="3"/>
      <c r="AC96" s="34"/>
      <c r="AD96" s="34"/>
      <c r="AE96" s="34"/>
      <c r="AF96" s="34"/>
      <c r="AG96" s="3"/>
      <c r="AH96" s="3"/>
      <c r="AI96" s="3"/>
      <c r="AJ96" s="3"/>
      <c r="AK96" s="3"/>
    </row>
    <row r="97" spans="1:37">
      <c r="A97" s="3"/>
      <c r="B97" s="3"/>
      <c r="C97" s="3"/>
      <c r="D97" s="26">
        <f>D89</f>
        <v>-2</v>
      </c>
      <c r="E97" s="3"/>
      <c r="F97" s="26">
        <f>K96</f>
        <v>2</v>
      </c>
      <c r="G97" s="3"/>
      <c r="H97" s="26">
        <f>M96</f>
        <v>-5</v>
      </c>
      <c r="I97" s="3"/>
      <c r="J97" s="3"/>
      <c r="K97" s="26">
        <f>K89</f>
        <v>-6</v>
      </c>
      <c r="L97" s="3"/>
      <c r="M97" s="26">
        <f>M89</f>
        <v>-2</v>
      </c>
      <c r="N97" s="3"/>
      <c r="O97" s="26">
        <f>O89</f>
        <v>-13</v>
      </c>
      <c r="P97" s="3"/>
      <c r="Q97" s="3"/>
      <c r="R97" s="26">
        <f>D97*F97+K97*M97</f>
        <v>8</v>
      </c>
      <c r="S97" s="3"/>
      <c r="T97" s="26">
        <f>D97*H97+K97*O97</f>
        <v>88</v>
      </c>
      <c r="U97" s="3"/>
      <c r="V97" s="3"/>
      <c r="W97" s="3"/>
      <c r="X97" s="3"/>
      <c r="Y97" s="3"/>
      <c r="Z97" s="3"/>
      <c r="AA97" s="3"/>
      <c r="AB97" s="3"/>
      <c r="AC97" s="34"/>
      <c r="AD97" s="34"/>
      <c r="AE97" s="34"/>
      <c r="AF97" s="34"/>
      <c r="AG97" s="3"/>
      <c r="AH97" s="3"/>
      <c r="AI97" s="3"/>
      <c r="AJ97" s="3"/>
      <c r="AK97" s="3"/>
    </row>
    <row r="98" spans="1:37">
      <c r="A98" s="3"/>
      <c r="B98" s="3"/>
      <c r="C98" s="3"/>
      <c r="D98" s="33" t="str">
        <f>IF($H$1=852456,D97,"")</f>
        <v/>
      </c>
      <c r="E98" s="3"/>
      <c r="F98" s="33" t="str">
        <f>IF($H$1=852456,F97,"")</f>
        <v/>
      </c>
      <c r="G98" s="3"/>
      <c r="H98" s="33" t="str">
        <f>IF($H$1=852456,H97,"")</f>
        <v/>
      </c>
      <c r="I98" s="3"/>
      <c r="J98" s="3"/>
      <c r="K98" s="33" t="str">
        <f>IF($H$1=852456,K97,"")</f>
        <v/>
      </c>
      <c r="L98" s="3"/>
      <c r="M98" s="33" t="str">
        <f>IF($H$1=852456,M97,"")</f>
        <v/>
      </c>
      <c r="N98" s="3"/>
      <c r="O98" s="33" t="str">
        <f>IF($H$1=852456,O97,"")</f>
        <v/>
      </c>
      <c r="P98" s="3"/>
      <c r="Q98" s="3"/>
      <c r="R98" s="33" t="str">
        <f>IF($H$1=852456,R97,"")</f>
        <v/>
      </c>
      <c r="S98" s="3"/>
      <c r="T98" s="33" t="str">
        <f>IF($H$1=852456,T97,"")</f>
        <v/>
      </c>
      <c r="U98" s="3"/>
      <c r="V98" s="3"/>
      <c r="W98" s="3"/>
      <c r="X98" s="3"/>
      <c r="Y98" s="3"/>
      <c r="Z98" s="3"/>
      <c r="AA98" s="3"/>
      <c r="AB98" s="3"/>
      <c r="AC98" s="34"/>
      <c r="AD98" s="34"/>
      <c r="AE98" s="34"/>
      <c r="AF98" s="34"/>
      <c r="AG98" s="3"/>
      <c r="AH98" s="3"/>
      <c r="AI98" s="3"/>
      <c r="AJ98" s="3"/>
      <c r="AK98" s="3"/>
    </row>
    <row r="99" spans="1:37" ht="25.5">
      <c r="A99" s="3"/>
      <c r="B99" s="3"/>
      <c r="D99" s="71"/>
      <c r="E99" s="118" t="s">
        <v>149</v>
      </c>
      <c r="F99" s="71"/>
      <c r="G99" s="35" t="s">
        <v>156</v>
      </c>
      <c r="H99" s="71"/>
      <c r="I99" s="117" t="s">
        <v>158</v>
      </c>
      <c r="J99" s="3"/>
      <c r="K99" s="71"/>
      <c r="L99" s="118" t="s">
        <v>149</v>
      </c>
      <c r="M99" s="71"/>
      <c r="N99" s="5" t="s">
        <v>156</v>
      </c>
      <c r="O99" s="71"/>
      <c r="P99" s="116" t="s">
        <v>151</v>
      </c>
      <c r="Q99" s="3"/>
      <c r="R99" s="71"/>
      <c r="S99" s="5" t="s">
        <v>156</v>
      </c>
      <c r="T99" s="71"/>
      <c r="U99" s="3"/>
      <c r="V99" s="5"/>
      <c r="W99" s="3"/>
      <c r="X99" s="3"/>
      <c r="Y99" s="3"/>
      <c r="Z99" s="3"/>
      <c r="AA99" s="3"/>
      <c r="AB99" s="3"/>
      <c r="AC99" s="3"/>
      <c r="AD99" s="3"/>
      <c r="AE99" s="3"/>
      <c r="AF99" s="3"/>
      <c r="AG99" s="3"/>
      <c r="AH99" s="3"/>
      <c r="AI99" s="3"/>
      <c r="AJ99" s="3"/>
      <c r="AK99" s="3"/>
    </row>
    <row r="100" spans="1:37" ht="25.5">
      <c r="A100" s="3"/>
      <c r="B100" s="3"/>
      <c r="C100" s="114" t="s">
        <v>32</v>
      </c>
      <c r="D100" s="3"/>
      <c r="E100" s="3"/>
      <c r="F100" s="3"/>
      <c r="G100" s="3"/>
      <c r="H100" s="3"/>
      <c r="I100" s="121"/>
      <c r="J100" s="114"/>
      <c r="K100" s="3"/>
      <c r="L100" s="3"/>
      <c r="M100" s="3"/>
      <c r="N100" s="3"/>
      <c r="O100" s="3"/>
      <c r="P100" s="3"/>
      <c r="Q100" s="114" t="s">
        <v>23</v>
      </c>
      <c r="R100" s="3"/>
      <c r="S100" s="3"/>
      <c r="T100" s="3"/>
      <c r="U100" s="3"/>
      <c r="V100" s="3"/>
      <c r="W100" s="3"/>
      <c r="X100" s="3"/>
      <c r="Y100" s="3"/>
      <c r="Z100" s="3"/>
      <c r="AA100" s="3"/>
      <c r="AB100" s="3"/>
      <c r="AC100" s="3"/>
      <c r="AD100" s="3"/>
      <c r="AE100" s="3"/>
      <c r="AF100" s="3"/>
      <c r="AG100" s="3"/>
      <c r="AH100" s="3"/>
      <c r="AI100" s="3"/>
      <c r="AJ100" s="3"/>
      <c r="AK100" s="3"/>
    </row>
    <row r="101" spans="1:37" ht="18">
      <c r="A101" s="3"/>
      <c r="B101" s="3"/>
      <c r="C101" s="3"/>
      <c r="D101" s="3"/>
      <c r="E101" s="3"/>
      <c r="F101" s="3"/>
      <c r="G101" s="3"/>
      <c r="H101" s="3"/>
      <c r="I101" s="3"/>
      <c r="J101" s="3"/>
      <c r="L101" s="112"/>
      <c r="M101" s="3"/>
      <c r="N101" s="3"/>
      <c r="O101" s="3"/>
      <c r="P101" s="3"/>
      <c r="Q101" s="3"/>
      <c r="R101" s="3"/>
      <c r="S101" s="3"/>
      <c r="T101" s="3"/>
      <c r="V101" s="112"/>
      <c r="W101" s="3"/>
      <c r="X101" s="3"/>
      <c r="Y101" s="3"/>
      <c r="Z101" s="3"/>
      <c r="AA101" s="3"/>
      <c r="AB101" s="3"/>
      <c r="AC101" s="3"/>
      <c r="AD101" s="3"/>
      <c r="AE101" s="3"/>
      <c r="AF101" s="3"/>
      <c r="AG101" s="3"/>
      <c r="AH101" s="3"/>
      <c r="AI101" s="3"/>
      <c r="AJ101" s="3"/>
      <c r="AK101" s="3"/>
    </row>
    <row r="102" spans="1:37" ht="25.5">
      <c r="A102" s="3"/>
      <c r="B102" s="3"/>
      <c r="C102" s="118"/>
      <c r="D102" s="33"/>
      <c r="E102" s="5"/>
      <c r="F102" s="33"/>
      <c r="G102" s="118" t="s">
        <v>21</v>
      </c>
      <c r="H102" s="71"/>
      <c r="I102" s="5" t="s">
        <v>147</v>
      </c>
      <c r="J102" s="71"/>
      <c r="K102" s="113" t="s">
        <v>9</v>
      </c>
      <c r="M102" s="3"/>
      <c r="N102" s="3"/>
      <c r="O102" s="3"/>
      <c r="P102" s="3"/>
      <c r="Q102" s="118" t="s">
        <v>21</v>
      </c>
      <c r="R102" s="71"/>
      <c r="S102" s="5" t="s">
        <v>147</v>
      </c>
      <c r="T102" s="71"/>
      <c r="U102" s="115" t="s">
        <v>9</v>
      </c>
      <c r="W102" s="3"/>
      <c r="X102" s="3"/>
      <c r="Y102" s="3"/>
      <c r="Z102" s="32"/>
      <c r="AA102" s="3"/>
      <c r="AB102" s="3"/>
      <c r="AC102" s="3"/>
      <c r="AD102" s="3"/>
      <c r="AE102" s="3"/>
      <c r="AF102" s="3"/>
      <c r="AG102" s="3"/>
      <c r="AH102" s="3"/>
      <c r="AI102" s="3"/>
      <c r="AJ102" s="3"/>
      <c r="AK102" s="3"/>
    </row>
    <row r="103" spans="1:37">
      <c r="A103" s="3"/>
      <c r="B103" s="3"/>
      <c r="C103" s="3"/>
      <c r="D103" s="33"/>
      <c r="E103" s="3"/>
      <c r="F103" s="33"/>
      <c r="G103" s="3"/>
      <c r="H103" s="33" t="str">
        <f>IF($H$1=852456,H104,"")</f>
        <v/>
      </c>
      <c r="I103" s="3"/>
      <c r="J103" s="33" t="str">
        <f>IF($H$1=852456,J104,"")</f>
        <v/>
      </c>
      <c r="K103" s="3"/>
      <c r="L103" s="33" t="str">
        <f>IF($H$1=852456,L104,"")</f>
        <v/>
      </c>
      <c r="M103" s="3"/>
      <c r="N103" s="3"/>
      <c r="O103" s="3"/>
      <c r="P103" s="3"/>
      <c r="Q103" s="3"/>
      <c r="R103" s="33" t="str">
        <f>IF($H$1=852456,R104,"")</f>
        <v/>
      </c>
      <c r="S103" s="3"/>
      <c r="T103" s="33" t="str">
        <f>IF($H$1=852456,T104,"")</f>
        <v/>
      </c>
      <c r="U103" s="3"/>
      <c r="V103" s="33" t="str">
        <f>IF($H$1=852456,V104,"")</f>
        <v/>
      </c>
      <c r="W103" s="3"/>
      <c r="X103" s="3"/>
      <c r="Y103" s="3"/>
      <c r="Z103" s="3"/>
      <c r="AA103" s="3"/>
      <c r="AB103" s="3"/>
      <c r="AC103" s="3"/>
      <c r="AD103" s="3"/>
      <c r="AE103" s="3"/>
      <c r="AF103" s="3"/>
      <c r="AG103" s="3"/>
      <c r="AH103" s="3"/>
      <c r="AI103" s="3"/>
      <c r="AJ103" s="3"/>
      <c r="AK103" s="3"/>
    </row>
    <row r="104" spans="1:37">
      <c r="A104" s="3"/>
      <c r="B104" s="3"/>
      <c r="C104" s="3"/>
      <c r="D104" s="47"/>
      <c r="E104" s="3"/>
      <c r="F104" s="47"/>
      <c r="G104" s="3"/>
      <c r="H104" s="26">
        <f>K96</f>
        <v>2</v>
      </c>
      <c r="I104" s="3"/>
      <c r="J104" s="26">
        <f>M96</f>
        <v>-5</v>
      </c>
      <c r="K104" s="3"/>
      <c r="L104" s="26">
        <f>4</f>
        <v>4</v>
      </c>
      <c r="M104" s="3"/>
      <c r="N104" s="3"/>
      <c r="O104" s="3"/>
      <c r="P104" s="3"/>
      <c r="Q104" s="3"/>
      <c r="R104" s="26">
        <f>K96</f>
        <v>2</v>
      </c>
      <c r="S104" s="3"/>
      <c r="T104" s="26">
        <f>M96</f>
        <v>-5</v>
      </c>
      <c r="U104" s="3"/>
      <c r="V104" s="26">
        <f>4</f>
        <v>4</v>
      </c>
      <c r="W104" s="3"/>
      <c r="X104" s="3"/>
      <c r="Y104" s="3"/>
      <c r="Z104" s="3"/>
      <c r="AA104" s="3"/>
      <c r="AB104" s="3"/>
      <c r="AC104" s="3"/>
      <c r="AD104" s="3"/>
      <c r="AE104" s="3"/>
      <c r="AF104" s="3"/>
      <c r="AG104" s="3"/>
      <c r="AH104" s="3"/>
      <c r="AI104" s="3"/>
      <c r="AJ104" s="3"/>
      <c r="AK104" s="3"/>
    </row>
    <row r="105" spans="1:37">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c r="A106" s="3"/>
      <c r="B106" s="3" t="s">
        <v>160</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18">
      <c r="A107" s="3"/>
      <c r="B107" s="50" t="s">
        <v>54</v>
      </c>
      <c r="C107" s="9"/>
      <c r="D107" s="9"/>
      <c r="E107" s="9"/>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14.25">
      <c r="A109" s="3"/>
      <c r="B109" s="51" t="s">
        <v>44</v>
      </c>
      <c r="C109" s="3"/>
      <c r="E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18">
      <c r="A110" s="3"/>
      <c r="B110" s="3"/>
      <c r="C110" s="4"/>
      <c r="D110" s="71">
        <v>1</v>
      </c>
      <c r="E110" s="5" t="s">
        <v>7</v>
      </c>
      <c r="F110" s="5" t="s">
        <v>22</v>
      </c>
      <c r="G110" s="71">
        <v>1</v>
      </c>
      <c r="H110" s="5" t="s">
        <v>23</v>
      </c>
      <c r="I110" s="5">
        <v>0</v>
      </c>
      <c r="J110" s="102" t="s">
        <v>171</v>
      </c>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c r="A111" s="3"/>
      <c r="B111" s="3"/>
      <c r="C111" s="3"/>
      <c r="D111" s="33" t="str">
        <f>IF($H$1=852456,D112,"")</f>
        <v/>
      </c>
      <c r="E111" s="3"/>
      <c r="F111" s="3"/>
      <c r="G111" s="33" t="str">
        <f>IF($H$1=852456,G112,"")</f>
        <v/>
      </c>
      <c r="H111" s="3"/>
      <c r="I111" s="3"/>
      <c r="J111" s="102" t="s">
        <v>172</v>
      </c>
      <c r="K111" s="3"/>
      <c r="L111" s="3"/>
      <c r="M111" s="3"/>
      <c r="N111" s="3"/>
      <c r="O111" s="3"/>
      <c r="P111" s="3"/>
      <c r="Q111" s="3"/>
      <c r="R111" s="32"/>
      <c r="S111" s="47"/>
      <c r="T111" s="32"/>
      <c r="U111" s="47"/>
      <c r="V111" s="32"/>
      <c r="W111" s="3"/>
      <c r="X111" s="3"/>
      <c r="Y111" s="3"/>
      <c r="Z111" s="32"/>
      <c r="AA111" s="3"/>
      <c r="AB111" s="3"/>
      <c r="AC111" s="3"/>
      <c r="AD111" s="3"/>
      <c r="AE111" s="3"/>
      <c r="AF111" s="3"/>
      <c r="AG111" s="3"/>
      <c r="AH111" s="3"/>
      <c r="AI111" s="3"/>
      <c r="AJ111" s="3"/>
      <c r="AK111" s="3"/>
    </row>
    <row r="112" spans="1:37">
      <c r="A112" s="3"/>
      <c r="B112" s="3"/>
      <c r="C112" s="32"/>
      <c r="D112" s="26">
        <f>T97/R97</f>
        <v>11</v>
      </c>
      <c r="E112" s="32"/>
      <c r="F112" s="32"/>
      <c r="G112" s="26">
        <f>T97/R97</f>
        <v>11</v>
      </c>
      <c r="H112" s="32"/>
      <c r="I112" s="32"/>
      <c r="J112" s="3"/>
      <c r="K112" s="10"/>
      <c r="L112" s="3"/>
      <c r="M112" s="3"/>
      <c r="N112" s="3"/>
      <c r="O112" s="3"/>
      <c r="P112" s="3"/>
      <c r="Q112" s="3"/>
      <c r="R112" s="3"/>
      <c r="S112" s="3"/>
      <c r="T112" s="3"/>
      <c r="U112" s="3"/>
      <c r="V112" s="3"/>
      <c r="W112" s="3"/>
      <c r="X112" s="3"/>
      <c r="Y112" s="3"/>
      <c r="Z112" s="32"/>
      <c r="AA112" s="3"/>
      <c r="AB112" s="3"/>
      <c r="AC112" s="3"/>
      <c r="AD112" s="3"/>
      <c r="AE112" s="3"/>
      <c r="AF112" s="3"/>
      <c r="AG112" s="3"/>
      <c r="AH112" s="3"/>
      <c r="AI112" s="3"/>
      <c r="AJ112" s="3"/>
      <c r="AK112" s="3"/>
    </row>
    <row r="113" spans="1:37" ht="15">
      <c r="A113" s="3"/>
      <c r="B113" s="52" t="s">
        <v>136</v>
      </c>
      <c r="C113" s="3"/>
      <c r="D113" s="3"/>
      <c r="E113" s="3"/>
      <c r="F113" s="3"/>
      <c r="G113" s="3"/>
      <c r="H113" s="3"/>
      <c r="I113" s="3"/>
      <c r="J113" s="3"/>
      <c r="K113" s="3"/>
      <c r="L113" s="3"/>
      <c r="M113" s="3"/>
      <c r="N113" s="3"/>
      <c r="O113" s="3"/>
      <c r="P113" s="3"/>
      <c r="Q113" s="3"/>
      <c r="R113" s="3"/>
      <c r="S113" s="3"/>
      <c r="T113" s="3"/>
      <c r="U113" s="3"/>
      <c r="V113" s="3"/>
      <c r="W113" s="3"/>
      <c r="X113" s="3"/>
      <c r="Y113" s="3"/>
      <c r="Z113" s="32"/>
      <c r="AA113" s="3"/>
      <c r="AB113" s="3"/>
      <c r="AC113" s="3"/>
      <c r="AD113" s="3"/>
      <c r="AE113" s="3"/>
      <c r="AF113" s="3"/>
      <c r="AG113" s="3"/>
      <c r="AH113" s="3"/>
      <c r="AI113" s="3"/>
      <c r="AJ113" s="3"/>
      <c r="AK113" s="3"/>
    </row>
    <row r="114" spans="1:37" ht="18.75">
      <c r="A114" s="3"/>
      <c r="B114" s="3"/>
      <c r="C114" s="3"/>
      <c r="D114" s="4" t="s">
        <v>57</v>
      </c>
      <c r="E114" s="15"/>
      <c r="F114" s="3"/>
      <c r="G114" s="3"/>
      <c r="H114" s="5"/>
      <c r="I114" s="3"/>
      <c r="J114" s="3"/>
      <c r="K114" s="3"/>
      <c r="L114" s="3"/>
      <c r="M114" s="3"/>
      <c r="N114" s="3"/>
      <c r="O114" s="3"/>
      <c r="P114" s="3"/>
      <c r="Q114" s="3"/>
      <c r="R114" s="3"/>
      <c r="S114" s="3"/>
      <c r="T114" s="3"/>
      <c r="U114" s="3"/>
      <c r="V114" s="3"/>
      <c r="W114" s="3"/>
      <c r="X114" s="3"/>
      <c r="Y114" s="3"/>
      <c r="Z114" s="32"/>
      <c r="AA114" s="3"/>
      <c r="AB114" s="3"/>
      <c r="AC114" s="3"/>
      <c r="AD114" s="3"/>
      <c r="AE114" s="3"/>
      <c r="AF114" s="3"/>
      <c r="AG114" s="3"/>
      <c r="AH114" s="3"/>
      <c r="AI114" s="3"/>
      <c r="AJ114" s="3"/>
      <c r="AK114" s="3"/>
    </row>
    <row r="115" spans="1:37">
      <c r="A115" s="3"/>
      <c r="B115" s="3"/>
      <c r="C115" s="3"/>
      <c r="D115" s="3"/>
      <c r="E115" s="21" t="str">
        <f>IF($H$1=852456,E116,"")</f>
        <v/>
      </c>
      <c r="F115" s="8"/>
      <c r="G115" s="3"/>
      <c r="H115" s="3"/>
      <c r="I115" s="3"/>
      <c r="J115" s="3"/>
      <c r="K115" s="3"/>
      <c r="L115" s="3"/>
      <c r="M115" s="3"/>
      <c r="N115" s="3"/>
      <c r="O115" s="3"/>
      <c r="P115" s="3"/>
      <c r="Q115" s="3"/>
      <c r="R115" s="3"/>
      <c r="S115" s="3"/>
      <c r="T115" s="3"/>
      <c r="U115" s="3"/>
      <c r="V115" s="3"/>
      <c r="W115" s="3"/>
      <c r="X115" s="3"/>
      <c r="Y115" s="3"/>
      <c r="Z115" s="32"/>
      <c r="AA115" s="3"/>
      <c r="AB115" s="34"/>
      <c r="AC115" s="3"/>
      <c r="AD115" s="3"/>
      <c r="AE115" s="3"/>
      <c r="AF115" s="3"/>
      <c r="AG115" s="3"/>
      <c r="AH115" s="3"/>
      <c r="AI115" s="3"/>
      <c r="AJ115" s="3"/>
      <c r="AK115" s="3"/>
    </row>
    <row r="116" spans="1:37">
      <c r="A116" s="3"/>
      <c r="B116" s="3"/>
      <c r="C116" s="3"/>
      <c r="D116" s="8"/>
      <c r="E116" s="26">
        <f>ROUND(T97/R97,3)</f>
        <v>11</v>
      </c>
      <c r="F116" s="31"/>
      <c r="G116" s="8"/>
      <c r="H116" s="8"/>
      <c r="I116" s="3"/>
      <c r="J116" s="3"/>
      <c r="K116" s="3"/>
      <c r="L116" s="3"/>
      <c r="M116" s="3"/>
      <c r="N116" s="3"/>
      <c r="O116" s="3"/>
      <c r="P116" s="3"/>
      <c r="Q116" s="3"/>
      <c r="R116" s="3"/>
      <c r="S116" s="3"/>
      <c r="T116" s="3"/>
      <c r="U116" s="3"/>
      <c r="V116" s="3"/>
      <c r="W116" s="3"/>
      <c r="X116" s="3"/>
      <c r="Y116" s="3"/>
      <c r="Z116" s="32"/>
      <c r="AA116" s="3"/>
      <c r="AB116" s="34"/>
      <c r="AC116" s="3"/>
      <c r="AD116" s="3"/>
      <c r="AE116" s="3"/>
      <c r="AF116" s="3"/>
      <c r="AG116" s="3"/>
      <c r="AH116" s="3"/>
      <c r="AI116" s="3"/>
      <c r="AJ116" s="3"/>
      <c r="AK116" s="3"/>
    </row>
    <row r="117" spans="1:3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2"/>
      <c r="AA117" s="3"/>
      <c r="AB117" s="34"/>
      <c r="AC117" s="3"/>
      <c r="AD117" s="3"/>
      <c r="AE117" s="3"/>
      <c r="AF117" s="3"/>
      <c r="AG117" s="3"/>
      <c r="AH117" s="3"/>
      <c r="AI117" s="3"/>
      <c r="AJ117" s="3"/>
      <c r="AK117" s="3"/>
    </row>
    <row r="118" spans="1:37" ht="18.75">
      <c r="A118" s="3"/>
      <c r="B118" s="50" t="s">
        <v>137</v>
      </c>
      <c r="C118" s="3"/>
      <c r="D118" s="3"/>
      <c r="E118" s="3"/>
      <c r="F118" s="3"/>
      <c r="G118" s="3"/>
      <c r="H118" s="3"/>
      <c r="I118" s="3"/>
      <c r="J118" s="3"/>
      <c r="K118" s="3"/>
      <c r="L118" s="3"/>
      <c r="M118" s="3"/>
      <c r="N118" s="3"/>
      <c r="O118" s="3"/>
      <c r="P118" s="3"/>
      <c r="Q118" s="3"/>
      <c r="R118" s="3"/>
      <c r="S118" s="3"/>
      <c r="T118" s="3"/>
      <c r="U118" s="3"/>
      <c r="V118" s="3"/>
      <c r="W118" s="3"/>
      <c r="X118" s="3"/>
      <c r="Y118" s="3"/>
      <c r="Z118" s="32"/>
      <c r="AA118" s="3"/>
      <c r="AB118" s="34"/>
      <c r="AC118" s="3"/>
      <c r="AD118" s="3"/>
      <c r="AE118" s="3"/>
      <c r="AF118" s="3"/>
      <c r="AG118" s="3"/>
      <c r="AH118" s="3"/>
      <c r="AI118" s="3"/>
      <c r="AJ118" s="3"/>
      <c r="AK118" s="3"/>
    </row>
    <row r="119" spans="1:37" ht="15">
      <c r="A119" s="3"/>
      <c r="B119" s="52" t="s">
        <v>49</v>
      </c>
      <c r="C119" s="3"/>
      <c r="D119" s="3"/>
      <c r="E119" s="3"/>
      <c r="F119" s="3"/>
      <c r="H119" s="3"/>
      <c r="I119" s="3"/>
      <c r="J119" s="3"/>
      <c r="K119" s="3"/>
      <c r="L119" s="3"/>
      <c r="M119" s="3"/>
      <c r="N119" s="3"/>
      <c r="O119" s="3"/>
      <c r="P119" s="3"/>
      <c r="Q119" s="3"/>
      <c r="R119" s="3"/>
      <c r="S119" s="3"/>
      <c r="T119" s="3"/>
      <c r="U119" s="3"/>
      <c r="V119" s="3"/>
      <c r="W119" s="3"/>
      <c r="X119" s="3"/>
      <c r="Y119" s="3"/>
      <c r="Z119" s="32"/>
      <c r="AA119" s="3"/>
      <c r="AB119" s="34"/>
      <c r="AC119" s="3"/>
      <c r="AD119" s="3"/>
      <c r="AE119" s="3"/>
      <c r="AF119" s="3"/>
      <c r="AG119" s="3"/>
      <c r="AH119" s="3"/>
      <c r="AI119" s="3"/>
      <c r="AJ119" s="3"/>
      <c r="AK119" s="3"/>
    </row>
    <row r="120" spans="1:37">
      <c r="A120" s="3"/>
      <c r="B120" s="3"/>
      <c r="C120" s="3"/>
      <c r="D120" s="14" t="s">
        <v>26</v>
      </c>
      <c r="E120" s="3"/>
      <c r="F120" s="3"/>
      <c r="G120" s="3"/>
      <c r="H120" s="3"/>
      <c r="I120" s="3"/>
      <c r="J120" s="3"/>
      <c r="K120" s="3"/>
      <c r="L120" s="14" t="s">
        <v>26</v>
      </c>
      <c r="M120" s="3"/>
      <c r="N120" s="3"/>
      <c r="O120" s="3"/>
      <c r="P120" s="3"/>
      <c r="Q120" s="3"/>
      <c r="R120" s="3"/>
      <c r="S120" s="3"/>
      <c r="T120" s="3"/>
      <c r="U120" s="3"/>
      <c r="V120" s="3"/>
      <c r="W120" s="3"/>
      <c r="X120" s="3"/>
      <c r="Y120" s="3"/>
      <c r="Z120" s="32"/>
      <c r="AA120" s="3"/>
      <c r="AB120" s="34"/>
      <c r="AC120" s="3"/>
      <c r="AD120" s="3"/>
      <c r="AE120" s="3"/>
      <c r="AF120" s="3"/>
      <c r="AG120" s="3"/>
      <c r="AH120" s="3"/>
      <c r="AI120" s="3"/>
      <c r="AJ120" s="3"/>
      <c r="AK120" s="3"/>
    </row>
    <row r="121" spans="1:37" ht="19.5">
      <c r="A121" s="3"/>
      <c r="B121" s="3"/>
      <c r="C121" s="4" t="s">
        <v>59</v>
      </c>
      <c r="D121" s="55"/>
      <c r="E121" s="7">
        <v>0</v>
      </c>
      <c r="F121" s="9" t="s">
        <v>167</v>
      </c>
      <c r="G121" s="3"/>
      <c r="H121" s="3"/>
      <c r="I121" s="3"/>
      <c r="J121" s="3"/>
      <c r="K121" s="4" t="s">
        <v>59</v>
      </c>
      <c r="L121" s="55"/>
      <c r="M121" s="2">
        <v>0</v>
      </c>
      <c r="N121" s="9" t="s">
        <v>168</v>
      </c>
      <c r="O121" s="3"/>
      <c r="P121" s="3"/>
      <c r="Q121" s="3"/>
      <c r="R121" s="3"/>
      <c r="S121" s="3"/>
      <c r="T121" s="3"/>
      <c r="U121" s="3"/>
      <c r="V121" s="3"/>
      <c r="W121" s="3"/>
      <c r="X121" s="3"/>
      <c r="Y121" s="3"/>
      <c r="Z121" s="32"/>
      <c r="AA121" s="3"/>
      <c r="AB121" s="34"/>
      <c r="AC121" s="3"/>
      <c r="AD121" s="3"/>
      <c r="AE121" s="3"/>
      <c r="AF121" s="3"/>
      <c r="AG121" s="3"/>
      <c r="AH121" s="3"/>
      <c r="AI121" s="3"/>
      <c r="AJ121" s="3"/>
      <c r="AK121" s="3"/>
    </row>
    <row r="122" spans="1:37">
      <c r="A122" s="3"/>
      <c r="B122" s="3"/>
      <c r="C122" s="3"/>
      <c r="D122" s="54" t="str">
        <f>IF($H$1=852456,E123,"")</f>
        <v/>
      </c>
      <c r="E122" s="3"/>
      <c r="F122" s="3"/>
      <c r="G122" s="3"/>
      <c r="H122" s="3"/>
      <c r="I122" s="3"/>
      <c r="J122" s="3"/>
      <c r="K122" s="3"/>
      <c r="L122" s="54" t="str">
        <f>IF($H$1=852456,M123,"")</f>
        <v/>
      </c>
      <c r="M122" s="3"/>
      <c r="N122" s="3"/>
      <c r="O122" s="3"/>
      <c r="P122" s="3"/>
      <c r="Q122" s="3"/>
      <c r="R122" s="3"/>
      <c r="S122" s="3"/>
      <c r="T122" s="3"/>
      <c r="U122" s="3"/>
      <c r="V122" s="3"/>
      <c r="W122" s="3"/>
      <c r="X122" s="3"/>
      <c r="Y122" s="3"/>
      <c r="Z122" s="32"/>
      <c r="AA122" s="3"/>
      <c r="AB122" s="34"/>
      <c r="AC122" s="3"/>
      <c r="AD122" s="3"/>
      <c r="AE122" s="3"/>
      <c r="AF122" s="3"/>
      <c r="AG122" s="3"/>
      <c r="AH122" s="3"/>
      <c r="AI122" s="3"/>
      <c r="AJ122" s="3"/>
      <c r="AK122" s="3"/>
    </row>
    <row r="123" spans="1:37" ht="15">
      <c r="A123" s="3"/>
      <c r="B123" s="3"/>
      <c r="C123" s="10"/>
      <c r="D123" s="26" t="str">
        <f>IF(E123&lt;0,"&lt;","&gt;")</f>
        <v>&lt;</v>
      </c>
      <c r="E123" s="26">
        <f>(R97*(E116-0.1)-T97)/(R104*(E116-0.1)-T104)^V104</f>
        <v>-1.5507822120665093E-6</v>
      </c>
      <c r="F123" s="8"/>
      <c r="G123" s="8"/>
      <c r="H123" s="8"/>
      <c r="I123" s="8"/>
      <c r="J123" s="8"/>
      <c r="K123" s="8"/>
      <c r="L123" s="26" t="str">
        <f>IF(M123&lt;0,"&lt;","&gt;")</f>
        <v>&gt;</v>
      </c>
      <c r="M123" s="26">
        <f>(R97*(E116+0.1)-T97)/(R104*(E116+0.1)-T104)^V104</f>
        <v>1.4615523341435039E-6</v>
      </c>
      <c r="N123" s="12" t="s">
        <v>18</v>
      </c>
      <c r="O123" s="3"/>
      <c r="P123" s="12" t="s">
        <v>18</v>
      </c>
      <c r="Q123" s="3"/>
      <c r="R123" s="3"/>
      <c r="S123" s="3"/>
      <c r="T123" s="3"/>
      <c r="U123" s="3"/>
      <c r="V123" s="32"/>
      <c r="W123" s="32"/>
      <c r="X123" s="32"/>
      <c r="Y123" s="32"/>
      <c r="Z123" s="32"/>
      <c r="AA123" s="109"/>
      <c r="AB123" s="34"/>
      <c r="AC123" s="3"/>
      <c r="AD123" s="3"/>
      <c r="AE123" s="3"/>
      <c r="AF123" s="3"/>
      <c r="AG123" s="3"/>
      <c r="AH123" s="3"/>
      <c r="AI123" s="3"/>
      <c r="AJ123" s="3"/>
      <c r="AK123" s="3"/>
    </row>
    <row r="124" spans="1:37" ht="18">
      <c r="A124" s="3"/>
      <c r="B124" s="3"/>
      <c r="C124" s="3" t="s">
        <v>16</v>
      </c>
      <c r="D124" s="3"/>
      <c r="E124" s="3"/>
      <c r="F124" s="3"/>
      <c r="G124" s="3"/>
      <c r="H124" s="3"/>
      <c r="I124" s="3"/>
      <c r="J124" s="3"/>
      <c r="K124" s="3"/>
      <c r="L124" s="3"/>
      <c r="M124" s="3"/>
      <c r="N124" s="55"/>
      <c r="O124" t="s">
        <v>15</v>
      </c>
      <c r="P124" s="55"/>
      <c r="Q124" s="3" t="s">
        <v>17</v>
      </c>
      <c r="R124" s="3"/>
      <c r="S124" s="3"/>
      <c r="T124" s="3"/>
      <c r="U124" s="3"/>
      <c r="V124" s="34"/>
      <c r="W124" s="34"/>
      <c r="X124" s="34"/>
      <c r="Y124" s="3"/>
      <c r="Z124" s="34"/>
      <c r="AA124" s="44"/>
      <c r="AB124" s="34"/>
      <c r="AC124" s="3"/>
      <c r="AD124" s="3"/>
      <c r="AE124" s="3"/>
      <c r="AF124" s="3"/>
      <c r="AG124" s="3"/>
      <c r="AH124" s="3"/>
      <c r="AI124" s="3"/>
      <c r="AJ124" s="3"/>
      <c r="AK124" s="3"/>
    </row>
    <row r="125" spans="1:37">
      <c r="A125" s="3"/>
      <c r="B125" s="3"/>
      <c r="C125" s="3"/>
      <c r="D125" s="3"/>
      <c r="E125" s="3"/>
      <c r="F125" s="3"/>
      <c r="G125" s="3"/>
      <c r="H125" s="3"/>
      <c r="I125" s="3"/>
      <c r="J125" s="3"/>
      <c r="K125" s="3"/>
      <c r="L125" s="3"/>
      <c r="M125" s="3"/>
      <c r="N125" s="32"/>
      <c r="O125" s="32"/>
      <c r="P125" s="32"/>
      <c r="Q125" s="3"/>
      <c r="R125" s="3"/>
      <c r="S125" s="3"/>
      <c r="T125" s="3"/>
      <c r="U125" s="3"/>
      <c r="V125" s="34"/>
      <c r="W125" s="34"/>
      <c r="X125" s="34"/>
      <c r="Y125" s="3"/>
      <c r="Z125" s="34"/>
      <c r="AA125" s="44"/>
      <c r="AB125" s="34"/>
      <c r="AC125" s="3"/>
      <c r="AD125" s="3"/>
      <c r="AE125" s="3"/>
      <c r="AF125" s="3"/>
      <c r="AG125" s="3"/>
      <c r="AH125" s="3"/>
      <c r="AI125" s="3"/>
      <c r="AJ125" s="3"/>
      <c r="AK125" s="3"/>
    </row>
    <row r="126" spans="1:37" ht="15">
      <c r="A126" s="3"/>
      <c r="B126" s="3"/>
      <c r="C126" s="3"/>
      <c r="D126" s="3"/>
      <c r="E126" s="3"/>
      <c r="F126" s="3"/>
      <c r="G126" s="3"/>
      <c r="H126" s="3"/>
      <c r="I126" s="13"/>
      <c r="J126" s="3"/>
      <c r="K126" s="3"/>
      <c r="L126" s="14"/>
      <c r="M126" s="3"/>
      <c r="N126" s="75" t="str">
        <f>IF(E123&gt;0,"+","-")</f>
        <v>-</v>
      </c>
      <c r="O126" s="34"/>
      <c r="P126" s="75" t="str">
        <f>IF(M123&gt;0,"+","-")</f>
        <v>+</v>
      </c>
      <c r="Q126" s="3"/>
      <c r="R126" s="3"/>
      <c r="S126" s="3"/>
      <c r="T126" s="3"/>
      <c r="U126" s="3"/>
      <c r="V126" s="34"/>
      <c r="W126" s="34"/>
      <c r="X126" s="34"/>
      <c r="Y126" s="34"/>
      <c r="Z126" s="34"/>
      <c r="AA126" s="44"/>
      <c r="AB126" s="34"/>
      <c r="AC126" s="3"/>
      <c r="AD126" s="3"/>
      <c r="AE126" s="3"/>
      <c r="AF126" s="3"/>
      <c r="AG126" s="3"/>
      <c r="AH126" s="3"/>
      <c r="AI126" s="3"/>
      <c r="AJ126" s="3"/>
      <c r="AK126" s="3"/>
    </row>
    <row r="127" spans="1:37" ht="18.75">
      <c r="A127" s="3"/>
      <c r="B127" s="3" t="s">
        <v>169</v>
      </c>
      <c r="C127" s="3"/>
      <c r="D127" s="3"/>
      <c r="G127" s="3"/>
      <c r="H127" s="3"/>
      <c r="I127" s="3"/>
      <c r="J127" s="3"/>
      <c r="K127" s="3"/>
      <c r="L127" s="3"/>
      <c r="M127" s="1" t="s">
        <v>170</v>
      </c>
      <c r="N127" s="15"/>
      <c r="O127" s="15"/>
      <c r="P127" s="2" t="s">
        <v>9</v>
      </c>
      <c r="Q127" s="102" t="s">
        <v>48</v>
      </c>
      <c r="R127" s="3"/>
      <c r="S127" s="3"/>
      <c r="T127" s="3"/>
      <c r="U127" s="3"/>
      <c r="V127" s="3"/>
      <c r="W127" s="3"/>
      <c r="X127" s="3"/>
      <c r="Y127" s="3"/>
      <c r="Z127" s="3"/>
      <c r="AA127" s="44"/>
      <c r="AB127" s="34"/>
      <c r="AC127" s="3"/>
      <c r="AD127" s="3"/>
      <c r="AE127" s="3"/>
      <c r="AF127" s="3"/>
      <c r="AG127" s="3"/>
      <c r="AH127" s="3"/>
      <c r="AI127" s="3"/>
      <c r="AJ127" s="3"/>
      <c r="AK127" s="3"/>
    </row>
    <row r="128" spans="1:37">
      <c r="A128" s="3"/>
      <c r="B128" s="3"/>
      <c r="C128" s="3"/>
      <c r="D128" s="3"/>
      <c r="E128" s="3"/>
      <c r="F128" s="3"/>
      <c r="G128" s="3"/>
      <c r="H128" s="3"/>
      <c r="I128" s="3"/>
      <c r="J128" s="14"/>
      <c r="K128" s="14"/>
      <c r="L128" s="14"/>
      <c r="M128" s="14"/>
      <c r="N128" s="21" t="str">
        <f>IF($H$1=852456,N129,"")</f>
        <v/>
      </c>
      <c r="O128" s="38" t="str">
        <f>IF($H$1=852456,O129,"")</f>
        <v/>
      </c>
      <c r="P128" s="3"/>
      <c r="Q128" s="3"/>
      <c r="R128" s="3"/>
      <c r="S128" s="3"/>
      <c r="T128" s="3"/>
      <c r="U128" s="3"/>
      <c r="V128" s="3"/>
      <c r="W128" s="3"/>
      <c r="X128" s="3"/>
      <c r="Y128" s="3"/>
      <c r="Z128" s="3"/>
      <c r="AA128" s="44"/>
      <c r="AB128" s="34"/>
      <c r="AC128" s="3"/>
      <c r="AD128" s="3"/>
      <c r="AE128" s="3"/>
      <c r="AF128" s="3"/>
      <c r="AG128" s="3"/>
      <c r="AH128" s="3"/>
      <c r="AI128" s="3"/>
      <c r="AJ128" s="3"/>
      <c r="AK128" s="3"/>
    </row>
    <row r="129" spans="1:37">
      <c r="A129" s="3"/>
      <c r="B129" s="3"/>
      <c r="C129" s="3"/>
      <c r="D129" s="3"/>
      <c r="E129" s="3"/>
      <c r="F129" s="3"/>
      <c r="G129" s="3"/>
      <c r="H129" s="10"/>
      <c r="I129" s="25" t="str">
        <f>IF(AND(E123&gt;0,M123&lt;0),"Max","Min")</f>
        <v>Min</v>
      </c>
      <c r="J129" s="10"/>
      <c r="K129" s="10"/>
      <c r="L129" s="25"/>
      <c r="M129" s="10"/>
      <c r="N129" s="26">
        <f>E116</f>
        <v>11</v>
      </c>
      <c r="O129" s="26">
        <f>ROUND((D13*E116-F13)/(D15*E116-F15)^2,3)</f>
        <v>1.2E-2</v>
      </c>
      <c r="P129" s="10"/>
      <c r="Q129" s="3"/>
      <c r="R129" s="3"/>
      <c r="S129" s="3"/>
      <c r="T129" s="3"/>
      <c r="U129" s="3"/>
      <c r="V129" s="3"/>
      <c r="W129" s="3"/>
      <c r="X129" s="3"/>
      <c r="Y129" s="3"/>
      <c r="Z129" s="3"/>
      <c r="AA129" s="44"/>
      <c r="AB129" s="34"/>
      <c r="AC129" s="3"/>
      <c r="AD129" s="3"/>
      <c r="AE129" s="3"/>
      <c r="AF129" s="3"/>
      <c r="AG129" s="3"/>
      <c r="AH129" s="3"/>
      <c r="AI129" s="3"/>
      <c r="AJ129" s="3"/>
      <c r="AK129" s="3"/>
    </row>
    <row r="130" spans="1:37">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44"/>
      <c r="AB130" s="34"/>
      <c r="AC130" s="3"/>
      <c r="AD130" s="3"/>
      <c r="AE130" s="3"/>
      <c r="AF130" s="3"/>
      <c r="AG130" s="3"/>
      <c r="AH130" s="3"/>
      <c r="AI130" s="3"/>
      <c r="AJ130" s="3"/>
      <c r="AK130" s="3"/>
    </row>
    <row r="131" spans="1:37">
      <c r="A131" s="3"/>
      <c r="B131" s="3"/>
      <c r="C131" s="3"/>
      <c r="D131" s="33"/>
      <c r="E131" s="3"/>
      <c r="G131" s="33"/>
      <c r="H131" s="3"/>
      <c r="I131" s="3"/>
      <c r="J131" s="3"/>
      <c r="K131" s="3"/>
      <c r="L131" s="3"/>
      <c r="M131" s="3"/>
      <c r="N131" s="3"/>
      <c r="O131" s="3"/>
      <c r="P131" s="3"/>
      <c r="Q131" s="3"/>
      <c r="R131" s="3"/>
      <c r="S131" s="3"/>
      <c r="T131" s="3"/>
      <c r="U131" s="3"/>
      <c r="V131" s="3"/>
      <c r="W131" s="3"/>
      <c r="X131" s="3"/>
      <c r="Y131" s="3"/>
      <c r="Z131" s="3"/>
      <c r="AA131" s="34"/>
      <c r="AB131" s="34"/>
      <c r="AC131" s="3"/>
      <c r="AD131" s="3"/>
      <c r="AE131" s="3"/>
      <c r="AF131" s="3"/>
      <c r="AG131" s="3"/>
      <c r="AH131" s="3"/>
      <c r="AI131" s="3"/>
      <c r="AJ131" s="3"/>
      <c r="AK131" s="3"/>
    </row>
    <row r="132" spans="1:37">
      <c r="A132" s="3"/>
      <c r="B132" s="3"/>
      <c r="C132" s="3"/>
      <c r="D132" s="3"/>
      <c r="E132" s="3"/>
      <c r="F132" s="3"/>
      <c r="G132" s="3"/>
      <c r="H132" s="10"/>
      <c r="I132" s="53"/>
      <c r="J132" s="8"/>
      <c r="K132" s="8"/>
      <c r="L132" s="53"/>
      <c r="M132" s="8"/>
      <c r="N132" s="26"/>
      <c r="O132" s="40"/>
      <c r="P132" s="10"/>
      <c r="Q132" s="3"/>
      <c r="R132" s="3"/>
      <c r="S132" s="3"/>
      <c r="T132" s="3"/>
      <c r="U132" s="3"/>
      <c r="V132" s="3"/>
      <c r="W132" s="3"/>
      <c r="X132" s="3"/>
      <c r="Y132" s="3"/>
      <c r="Z132" s="3"/>
      <c r="AA132" s="34"/>
      <c r="AB132" s="34"/>
      <c r="AC132" s="3"/>
      <c r="AD132" s="3"/>
      <c r="AE132" s="3"/>
      <c r="AF132" s="3"/>
      <c r="AG132" s="3"/>
      <c r="AH132" s="3"/>
      <c r="AI132" s="3"/>
      <c r="AJ132" s="3"/>
      <c r="AK132" s="3"/>
    </row>
    <row r="133" spans="1:37" ht="15">
      <c r="A133" s="9" t="s">
        <v>72</v>
      </c>
      <c r="B133" s="3"/>
      <c r="C133" s="3"/>
      <c r="D133" s="3"/>
      <c r="E133" s="3"/>
      <c r="F133" s="3"/>
      <c r="G133" s="28" t="s">
        <v>7</v>
      </c>
      <c r="H133" s="3"/>
      <c r="I133" s="3"/>
      <c r="J133" s="3"/>
      <c r="K133" s="3"/>
      <c r="L133" s="3"/>
      <c r="M133" s="3"/>
      <c r="N133" s="3"/>
      <c r="O133" s="3"/>
      <c r="P133" s="3"/>
      <c r="Q133" s="3"/>
      <c r="R133" s="3"/>
      <c r="S133" s="3"/>
      <c r="T133" s="3"/>
      <c r="U133" s="3"/>
      <c r="V133" s="3"/>
      <c r="W133" s="3"/>
      <c r="X133" s="3"/>
      <c r="Y133" s="3"/>
      <c r="Z133" s="3"/>
      <c r="AA133" s="34"/>
      <c r="AB133" s="34"/>
      <c r="AC133" s="3"/>
      <c r="AD133" s="3"/>
      <c r="AE133" s="3"/>
      <c r="AF133" s="3"/>
      <c r="AG133" s="3"/>
      <c r="AH133" s="3"/>
      <c r="AI133" s="3"/>
      <c r="AJ133" s="3"/>
      <c r="AK133" s="3"/>
    </row>
    <row r="134" spans="1:37" ht="15">
      <c r="A134" s="9"/>
      <c r="B134" s="3"/>
      <c r="C134" s="3"/>
      <c r="D134" s="3"/>
      <c r="E134" s="3"/>
      <c r="F134" s="3"/>
      <c r="G134" s="28"/>
      <c r="H134" s="3"/>
      <c r="I134" s="3"/>
      <c r="J134" s="3"/>
      <c r="K134" s="3"/>
      <c r="L134" s="3"/>
      <c r="M134" s="3"/>
      <c r="N134" s="3"/>
      <c r="O134" s="3"/>
      <c r="P134" s="3"/>
      <c r="Q134" s="3"/>
      <c r="R134" s="3"/>
      <c r="S134" s="3"/>
      <c r="T134" s="3"/>
      <c r="U134" s="3"/>
      <c r="V134" s="3"/>
      <c r="W134" s="3"/>
      <c r="X134" s="3"/>
      <c r="Y134" s="3"/>
      <c r="Z134" s="3"/>
      <c r="AA134" s="34"/>
      <c r="AB134" s="34"/>
      <c r="AC134" s="3"/>
      <c r="AD134" s="3"/>
      <c r="AE134" s="3"/>
      <c r="AF134" s="3"/>
      <c r="AG134" s="3"/>
      <c r="AH134" s="3"/>
      <c r="AI134" s="3"/>
      <c r="AJ134" s="3"/>
      <c r="AK134" s="3"/>
    </row>
    <row r="135" spans="1:37">
      <c r="A135" s="3"/>
      <c r="B135" s="3"/>
      <c r="C135" s="3"/>
      <c r="D135" s="3"/>
      <c r="E135" s="102" t="s">
        <v>48</v>
      </c>
      <c r="F135" s="102"/>
      <c r="G135" s="102"/>
      <c r="H135" s="102"/>
      <c r="I135" s="102"/>
      <c r="J135" s="3"/>
      <c r="K135" s="3"/>
      <c r="L135" s="3"/>
      <c r="M135" s="3"/>
      <c r="N135" s="3"/>
      <c r="O135" s="3"/>
      <c r="P135" s="3"/>
      <c r="Q135" s="3"/>
      <c r="R135" s="3"/>
      <c r="S135" s="3"/>
      <c r="T135" s="3"/>
      <c r="U135" s="3"/>
      <c r="V135" s="3"/>
      <c r="W135" s="3"/>
      <c r="X135" s="3"/>
      <c r="Y135" s="3"/>
      <c r="Z135" s="3"/>
      <c r="AA135" s="34"/>
      <c r="AB135" s="34"/>
      <c r="AC135" s="3"/>
      <c r="AD135" s="3"/>
      <c r="AE135" s="3"/>
      <c r="AF135" s="3"/>
      <c r="AG135" s="3"/>
      <c r="AH135" s="3"/>
      <c r="AI135" s="3"/>
      <c r="AJ135" s="3"/>
      <c r="AK135" s="3"/>
    </row>
    <row r="136" spans="1:37" ht="18">
      <c r="A136" s="3"/>
      <c r="B136" s="3"/>
      <c r="C136" s="4" t="s">
        <v>30</v>
      </c>
      <c r="D136" s="3"/>
      <c r="E136" s="15">
        <v>4</v>
      </c>
      <c r="G136" s="7" t="s">
        <v>31</v>
      </c>
      <c r="H136" s="3"/>
      <c r="I136" s="7" t="s">
        <v>5</v>
      </c>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c r="A137" s="3"/>
      <c r="B137" s="3"/>
      <c r="C137" s="3"/>
      <c r="D137" s="3"/>
      <c r="E137" s="24" t="str">
        <f>IF($H$1=852456,E138,"")</f>
        <v/>
      </c>
      <c r="F137" s="3"/>
      <c r="G137" s="3"/>
      <c r="H137" s="3"/>
      <c r="I137" s="3"/>
      <c r="J137" s="3"/>
      <c r="K137" s="3"/>
      <c r="L137" s="14"/>
      <c r="M137" s="3"/>
      <c r="O137" s="96"/>
      <c r="P137" s="96" t="s">
        <v>68</v>
      </c>
      <c r="Q137" s="96"/>
      <c r="R137" s="96"/>
      <c r="S137" s="96"/>
      <c r="T137" s="3"/>
      <c r="U137" s="3"/>
      <c r="V137" s="3"/>
      <c r="W137" s="3"/>
      <c r="X137" s="102" t="s">
        <v>70</v>
      </c>
      <c r="Y137" s="3"/>
      <c r="Z137" s="102" t="s">
        <v>48</v>
      </c>
      <c r="AA137" s="3"/>
      <c r="AB137" s="3"/>
      <c r="AC137" s="3"/>
      <c r="AD137" s="3"/>
      <c r="AE137" s="3"/>
      <c r="AF137" s="3"/>
      <c r="AG137" s="3"/>
      <c r="AH137" s="3"/>
      <c r="AI137" s="3"/>
      <c r="AJ137" s="3"/>
      <c r="AK137" s="3"/>
    </row>
    <row r="138" spans="1:37" ht="18">
      <c r="A138" s="3"/>
      <c r="B138" s="3"/>
      <c r="C138" s="3"/>
      <c r="D138" s="3"/>
      <c r="E138" s="26">
        <v>0</v>
      </c>
      <c r="F138" s="25"/>
      <c r="G138" s="20"/>
      <c r="H138" s="20"/>
      <c r="I138" s="20"/>
      <c r="J138" s="3"/>
      <c r="K138" s="3"/>
      <c r="L138" s="20" t="s">
        <v>83</v>
      </c>
      <c r="M138" s="3"/>
      <c r="N138" s="3"/>
      <c r="O138" s="3"/>
      <c r="P138" s="129"/>
      <c r="Q138" s="129"/>
      <c r="R138" s="3" t="s">
        <v>69</v>
      </c>
      <c r="S138" s="3"/>
      <c r="T138" s="3"/>
      <c r="U138" s="3"/>
      <c r="V138" s="3"/>
      <c r="W138" s="3"/>
      <c r="X138" s="55"/>
      <c r="Y138" s="56" t="s">
        <v>23</v>
      </c>
      <c r="Z138" s="123">
        <v>4</v>
      </c>
      <c r="AA138" s="3"/>
      <c r="AB138" s="3"/>
      <c r="AC138" s="3"/>
      <c r="AD138" s="3"/>
      <c r="AE138" s="3"/>
      <c r="AF138" s="3"/>
      <c r="AG138" s="3"/>
      <c r="AH138" s="3"/>
      <c r="AI138" s="3"/>
      <c r="AJ138" s="3"/>
      <c r="AK138" s="3"/>
    </row>
    <row r="139" spans="1:37">
      <c r="A139" s="3"/>
      <c r="B139" s="3"/>
      <c r="C139" s="3"/>
      <c r="D139" s="3"/>
      <c r="E139" s="102" t="s">
        <v>48</v>
      </c>
      <c r="F139" s="3"/>
      <c r="G139" s="3"/>
      <c r="H139" s="3"/>
      <c r="I139" s="3"/>
      <c r="J139" s="3"/>
      <c r="K139" s="3"/>
      <c r="L139" s="3"/>
      <c r="M139" s="3"/>
      <c r="N139" s="3"/>
      <c r="O139" s="3"/>
      <c r="P139" s="24" t="str">
        <f>IF($H$1=852456,P140,"")</f>
        <v/>
      </c>
      <c r="Q139" s="3"/>
      <c r="R139" s="3"/>
      <c r="S139" s="3"/>
      <c r="T139" s="3"/>
      <c r="U139" s="3"/>
      <c r="V139" s="3"/>
      <c r="W139" s="3"/>
      <c r="X139" s="24" t="str">
        <f>IF($H$1=852456,X140,"")</f>
        <v/>
      </c>
      <c r="Y139" s="3"/>
      <c r="Z139" s="124" t="str">
        <f>IF($H$1=852456,Z140,"")</f>
        <v/>
      </c>
      <c r="AA139" s="3"/>
      <c r="AB139" s="3"/>
      <c r="AC139" s="3"/>
      <c r="AD139" s="3"/>
      <c r="AE139" s="3"/>
      <c r="AF139" s="3"/>
      <c r="AG139" s="3"/>
      <c r="AH139" s="3"/>
      <c r="AI139" s="3"/>
      <c r="AJ139" s="3"/>
      <c r="AK139" s="3"/>
    </row>
    <row r="140" spans="1:37" ht="18">
      <c r="A140" s="3"/>
      <c r="B140" s="3"/>
      <c r="C140" s="4" t="s">
        <v>30</v>
      </c>
      <c r="D140" s="3"/>
      <c r="E140" s="15">
        <v>4</v>
      </c>
      <c r="F140" s="3"/>
      <c r="G140" s="7" t="s">
        <v>31</v>
      </c>
      <c r="H140" s="3"/>
      <c r="I140" s="5" t="s">
        <v>22</v>
      </c>
      <c r="J140" s="3"/>
      <c r="K140" s="3"/>
      <c r="L140" s="3"/>
      <c r="M140" s="3"/>
      <c r="N140" s="3"/>
      <c r="O140" s="3"/>
      <c r="P140" s="26" t="s">
        <v>67</v>
      </c>
      <c r="Q140" s="34"/>
      <c r="R140" s="3"/>
      <c r="S140" s="3"/>
      <c r="T140" s="3"/>
      <c r="U140" s="3"/>
      <c r="V140" s="3"/>
      <c r="X140" s="26" t="s">
        <v>71</v>
      </c>
      <c r="Z140" s="26">
        <v>0</v>
      </c>
      <c r="AA140" s="3"/>
      <c r="AB140" s="3"/>
      <c r="AC140" s="3"/>
      <c r="AD140" s="3"/>
      <c r="AE140" s="3"/>
      <c r="AF140" s="3"/>
      <c r="AG140" s="3"/>
      <c r="AH140" s="3"/>
      <c r="AI140" s="3"/>
      <c r="AJ140" s="3"/>
      <c r="AK140" s="3"/>
    </row>
    <row r="141" spans="1:37">
      <c r="A141" s="3"/>
      <c r="B141" s="3"/>
      <c r="C141" s="3"/>
      <c r="D141" s="3"/>
      <c r="E141" s="24" t="str">
        <f>IF($H$1=852456,E142,"")</f>
        <v/>
      </c>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c r="A142" s="3"/>
      <c r="B142" s="3"/>
      <c r="C142" s="3"/>
      <c r="D142" s="3"/>
      <c r="E142" s="26">
        <v>0</v>
      </c>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ht="15">
      <c r="A144" s="9" t="s">
        <v>76</v>
      </c>
      <c r="B144" s="3"/>
      <c r="C144" s="3"/>
      <c r="D144" s="3"/>
      <c r="E144" s="3"/>
      <c r="F144" s="3"/>
      <c r="G144" s="28"/>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ht="15">
      <c r="A145" s="3"/>
      <c r="B145" s="3"/>
      <c r="C145" s="3"/>
      <c r="D145" s="3"/>
      <c r="E145" s="127" t="s">
        <v>18</v>
      </c>
      <c r="F145" s="3"/>
      <c r="G145" s="3"/>
      <c r="H145" s="3"/>
      <c r="I145" s="3"/>
      <c r="J145" s="3"/>
      <c r="K145" s="3"/>
      <c r="L145" s="3"/>
      <c r="M145" s="3"/>
      <c r="N145" s="3"/>
      <c r="O145" s="3"/>
      <c r="P145" s="3"/>
      <c r="Q145" s="3"/>
      <c r="R145" s="3"/>
      <c r="S145" s="3"/>
      <c r="T145" s="3"/>
      <c r="U145" s="3"/>
      <c r="V145" s="3"/>
      <c r="W145" s="3"/>
      <c r="X145" s="3"/>
      <c r="Y145" s="12" t="s">
        <v>80</v>
      </c>
      <c r="Z145" s="3"/>
      <c r="AA145" s="3"/>
      <c r="AB145" s="3"/>
      <c r="AC145" s="3"/>
      <c r="AD145" s="3"/>
      <c r="AE145" s="3"/>
      <c r="AF145" s="3"/>
      <c r="AG145" s="3"/>
      <c r="AH145" s="3"/>
      <c r="AI145" s="3"/>
      <c r="AJ145" s="3"/>
      <c r="AK145" s="3"/>
    </row>
    <row r="146" spans="1:37" ht="18">
      <c r="A146" s="3"/>
      <c r="B146" s="3"/>
      <c r="C146" s="4" t="s">
        <v>30</v>
      </c>
      <c r="D146" s="3"/>
      <c r="E146" s="55"/>
      <c r="G146" s="7" t="s">
        <v>31</v>
      </c>
      <c r="H146" s="3"/>
      <c r="I146" s="15"/>
      <c r="J146" s="9" t="s">
        <v>77</v>
      </c>
      <c r="K146" s="3"/>
      <c r="L146" s="15"/>
      <c r="M146" s="3"/>
      <c r="N146" s="3"/>
      <c r="O146" s="61" t="s">
        <v>138</v>
      </c>
      <c r="Q146" s="3"/>
      <c r="R146" s="3"/>
      <c r="S146" s="3"/>
      <c r="T146" s="3"/>
      <c r="U146" s="15"/>
      <c r="V146" s="61" t="s">
        <v>79</v>
      </c>
      <c r="W146" s="3"/>
      <c r="X146" s="3"/>
      <c r="Y146" s="55"/>
      <c r="Z146" s="62" t="s">
        <v>82</v>
      </c>
      <c r="AB146" s="3"/>
      <c r="AC146" s="3"/>
      <c r="AD146" s="3"/>
      <c r="AE146" s="3"/>
      <c r="AF146" s="3"/>
      <c r="AG146" s="3"/>
      <c r="AH146" s="3"/>
      <c r="AI146" s="3"/>
      <c r="AJ146" s="3"/>
      <c r="AK146" s="3"/>
    </row>
    <row r="147" spans="1:37">
      <c r="A147" s="3"/>
      <c r="B147" s="3"/>
      <c r="C147" s="3"/>
      <c r="D147" s="3"/>
      <c r="E147" s="24" t="str">
        <f>IF($H$1=852456,E148,"")</f>
        <v/>
      </c>
      <c r="F147" s="3"/>
      <c r="G147" s="3"/>
      <c r="H147" s="3"/>
      <c r="I147" s="60" t="str">
        <f>IF($H$1=852456,I148,"")</f>
        <v/>
      </c>
      <c r="J147" s="3"/>
      <c r="K147" s="3"/>
      <c r="L147" s="60" t="str">
        <f>IF($H$1=852456,L148,"")</f>
        <v/>
      </c>
      <c r="M147" s="3"/>
      <c r="N147" s="3"/>
      <c r="O147" s="3"/>
      <c r="P147" s="3"/>
      <c r="Q147" s="3"/>
      <c r="R147" s="3"/>
      <c r="S147" s="3"/>
      <c r="T147" s="3"/>
      <c r="U147" s="60" t="str">
        <f>IF($H$1=852456,U148,"")</f>
        <v/>
      </c>
      <c r="V147" s="3"/>
      <c r="W147" s="3"/>
      <c r="X147" s="3"/>
      <c r="Y147" s="60" t="str">
        <f>IF($H$1=852456,Y148,"")</f>
        <v/>
      </c>
      <c r="Z147" s="3"/>
      <c r="AA147" s="3"/>
      <c r="AB147" s="3"/>
      <c r="AC147" s="3"/>
      <c r="AD147" s="3"/>
      <c r="AE147" s="3"/>
      <c r="AF147" s="3"/>
      <c r="AG147" s="3"/>
      <c r="AH147" s="3"/>
      <c r="AI147" s="3"/>
      <c r="AJ147" s="3"/>
      <c r="AK147" s="3"/>
    </row>
    <row r="148" spans="1:37">
      <c r="A148" s="3"/>
      <c r="B148" s="3"/>
      <c r="C148" s="3"/>
      <c r="D148" s="3"/>
      <c r="E148" s="26" t="str">
        <f>IF(F148&gt;0,"+","-")</f>
        <v>-</v>
      </c>
      <c r="F148" s="26">
        <f>ROUND(((P16-0.1)*D13-F13)/((P16-0.1)*D15-F15)^2,3)</f>
        <v>-115</v>
      </c>
      <c r="G148" s="8"/>
      <c r="H148" s="8"/>
      <c r="I148" s="26">
        <f>P16</f>
        <v>-2.5</v>
      </c>
      <c r="J148" s="8"/>
      <c r="K148" s="8"/>
      <c r="L148" s="26">
        <f>P16</f>
        <v>-2.5</v>
      </c>
      <c r="M148" s="3"/>
      <c r="N148" s="3"/>
      <c r="O148" s="3"/>
      <c r="P148" s="3"/>
      <c r="Q148" s="3"/>
      <c r="R148" s="3"/>
      <c r="S148" s="3"/>
      <c r="T148" s="3"/>
      <c r="U148" s="26">
        <f>I148</f>
        <v>-2.5</v>
      </c>
      <c r="V148" s="10"/>
      <c r="W148" s="10"/>
      <c r="X148" s="3"/>
      <c r="Y148" s="26" t="s">
        <v>81</v>
      </c>
      <c r="Z148" s="3"/>
      <c r="AA148" s="3"/>
      <c r="AB148" s="3"/>
      <c r="AC148" s="3"/>
      <c r="AD148" s="3"/>
      <c r="AE148" s="3"/>
      <c r="AF148" s="3"/>
      <c r="AG148" s="3"/>
      <c r="AH148" s="3"/>
      <c r="AI148" s="3"/>
      <c r="AJ148" s="3"/>
      <c r="AK148" s="3"/>
    </row>
    <row r="149" spans="1:37" ht="15">
      <c r="A149" s="3"/>
      <c r="B149" s="3"/>
      <c r="C149" s="3"/>
      <c r="D149" s="3"/>
      <c r="E149" s="127" t="s">
        <v>18</v>
      </c>
      <c r="F149" s="3"/>
      <c r="G149" s="3"/>
      <c r="H149" s="3"/>
      <c r="I149" s="3"/>
      <c r="J149" s="3"/>
      <c r="K149" s="3"/>
      <c r="L149" s="3"/>
      <c r="M149" s="3"/>
      <c r="N149" s="3"/>
      <c r="O149" s="14"/>
      <c r="R149" s="96" t="s">
        <v>68</v>
      </c>
      <c r="S149" s="96"/>
      <c r="T149" s="96"/>
      <c r="U149" s="96"/>
      <c r="V149" s="96"/>
      <c r="W149" s="3"/>
      <c r="X149" s="3"/>
      <c r="Y149" s="3"/>
      <c r="Z149" s="102" t="s">
        <v>70</v>
      </c>
      <c r="AA149" s="3"/>
      <c r="AB149" s="102" t="s">
        <v>48</v>
      </c>
      <c r="AC149" s="3"/>
      <c r="AD149" s="3"/>
      <c r="AE149" s="3"/>
      <c r="AF149" s="3"/>
      <c r="AG149" s="3"/>
      <c r="AH149" s="3"/>
      <c r="AI149" s="3"/>
      <c r="AJ149" s="3"/>
      <c r="AK149" s="3"/>
    </row>
    <row r="150" spans="1:37" ht="18">
      <c r="A150" s="3"/>
      <c r="B150" s="3"/>
      <c r="C150" s="4" t="s">
        <v>30</v>
      </c>
      <c r="D150" s="3"/>
      <c r="E150" s="55"/>
      <c r="F150" s="3"/>
      <c r="G150" s="7" t="s">
        <v>31</v>
      </c>
      <c r="H150" s="3"/>
      <c r="I150" s="15"/>
      <c r="J150" s="9" t="s">
        <v>78</v>
      </c>
      <c r="K150" s="3"/>
      <c r="L150" s="15"/>
      <c r="M150" s="3"/>
      <c r="O150" s="97"/>
      <c r="P150" s="97"/>
      <c r="Q150" s="97" t="s">
        <v>83</v>
      </c>
      <c r="R150" s="129"/>
      <c r="S150" s="129"/>
      <c r="T150" s="3" t="s">
        <v>173</v>
      </c>
      <c r="V150" s="3"/>
      <c r="W150" s="3"/>
      <c r="X150" s="3"/>
      <c r="Y150" s="3"/>
      <c r="Z150" s="55"/>
      <c r="AA150" s="56" t="s">
        <v>23</v>
      </c>
      <c r="AB150" s="57"/>
      <c r="AC150" s="3"/>
      <c r="AD150" s="3"/>
      <c r="AE150" s="3"/>
      <c r="AF150" s="3"/>
      <c r="AG150" s="3"/>
      <c r="AH150" s="3"/>
      <c r="AI150" s="3"/>
      <c r="AJ150" s="3"/>
      <c r="AK150" s="3"/>
    </row>
    <row r="151" spans="1:37">
      <c r="A151" s="3"/>
      <c r="B151" s="3"/>
      <c r="C151" s="3"/>
      <c r="D151" s="3"/>
      <c r="E151" s="24" t="str">
        <f>IF($H$1=852456,E152,"")</f>
        <v/>
      </c>
      <c r="F151" s="3"/>
      <c r="G151" s="3"/>
      <c r="H151" s="3"/>
      <c r="I151" s="60" t="str">
        <f>IF($H$1=852456,I152,"")</f>
        <v/>
      </c>
      <c r="J151" s="3"/>
      <c r="K151" s="3"/>
      <c r="L151" s="60" t="str">
        <f>IF($H$1=852456,L152,"")</f>
        <v/>
      </c>
      <c r="M151" s="3"/>
      <c r="N151" s="3"/>
      <c r="O151" s="3"/>
      <c r="P151" s="3"/>
      <c r="Q151" s="3"/>
      <c r="R151" s="24" t="str">
        <f>IF($H$1=852456,R152,"")</f>
        <v/>
      </c>
      <c r="S151" s="3"/>
      <c r="T151" s="3"/>
      <c r="U151" s="3"/>
      <c r="V151" s="3"/>
      <c r="W151" s="3"/>
      <c r="X151" s="3"/>
      <c r="Y151" s="3"/>
      <c r="Z151" s="24" t="str">
        <f>IF($H$1=852456,Z152,"")</f>
        <v/>
      </c>
      <c r="AA151" s="3"/>
      <c r="AB151" s="24" t="str">
        <f>IF($H$1=852456,AB152,"")</f>
        <v/>
      </c>
      <c r="AC151" s="3"/>
      <c r="AD151" s="3"/>
      <c r="AE151" s="3"/>
      <c r="AF151" s="3"/>
      <c r="AG151" s="3"/>
      <c r="AH151" s="3"/>
      <c r="AI151" s="3"/>
      <c r="AJ151" s="3"/>
      <c r="AK151" s="3"/>
    </row>
    <row r="152" spans="1:37">
      <c r="A152" s="3"/>
      <c r="B152" s="3"/>
      <c r="C152" s="3"/>
      <c r="D152" s="3"/>
      <c r="E152" s="26" t="str">
        <f>IF(F152&gt;0,"+","-")</f>
        <v>-</v>
      </c>
      <c r="F152" s="26">
        <f>ROUND(((P16+0.1)*D13-F13)/((P16+0.1)*D15-F15)^2,3)</f>
        <v>-110</v>
      </c>
      <c r="G152" s="8"/>
      <c r="H152" s="8"/>
      <c r="I152" s="26">
        <f>I148</f>
        <v>-2.5</v>
      </c>
      <c r="J152" s="8"/>
      <c r="K152" s="8"/>
      <c r="L152" s="26">
        <f>L148</f>
        <v>-2.5</v>
      </c>
      <c r="M152" s="3"/>
      <c r="N152" s="10"/>
      <c r="O152" s="10"/>
      <c r="P152" s="10"/>
      <c r="Q152" s="10"/>
      <c r="R152" s="26" t="s">
        <v>84</v>
      </c>
      <c r="S152" s="26"/>
      <c r="T152" s="10"/>
      <c r="U152" s="10"/>
      <c r="V152" s="10"/>
      <c r="W152" s="10"/>
      <c r="X152" s="10"/>
      <c r="Y152" s="10"/>
      <c r="Z152" s="26" t="s">
        <v>7</v>
      </c>
      <c r="AA152" s="10"/>
      <c r="AB152" s="26">
        <f>I148</f>
        <v>-2.5</v>
      </c>
      <c r="AC152" s="3"/>
      <c r="AD152" s="3"/>
      <c r="AE152" s="3"/>
      <c r="AF152" s="3"/>
      <c r="AG152" s="3"/>
      <c r="AH152" s="3"/>
      <c r="AI152" s="3"/>
      <c r="AJ152" s="3"/>
      <c r="AK152" s="3"/>
    </row>
    <row r="153" spans="1:37">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7">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1:37">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1:37">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1:37">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37">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1:37">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3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37">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37">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sheetData>
  <sheetProtection password="8089" sheet="1" objects="1" scenarios="1" selectLockedCells="1"/>
  <mergeCells count="2">
    <mergeCell ref="R150:S150"/>
    <mergeCell ref="P138:Q138"/>
  </mergeCells>
  <phoneticPr fontId="30" type="noConversion"/>
  <conditionalFormatting sqref="D19 I150 L150 Z150 AB150 E59 Y146 D66 L66 N69 P69 I72 L72 N72:O72 R150 U146 E146 E150 R102 T102 J102 H102 K94 M94 E136 E140 P14 I146 L146 D26 F26 H26 J26 H31 F31 D31 M31 O31 Q31 S31 U31 X31 F39 D39 M39 K39 H47 J47 T47 R47 E114 D121 L121 N124 P124 F94 D94 N127:O127 D81 F81 H81 J81 H86 F86 D86 M86 O86 Q86 S86 U86 X86 P138 X138 Z138">
    <cfRule type="cellIs" dxfId="9" priority="1" stopIfTrue="1" operator="equal">
      <formula>D16</formula>
    </cfRule>
    <cfRule type="cellIs" dxfId="8" priority="2" stopIfTrue="1" operator="notEqual">
      <formula>D16</formula>
    </cfRule>
  </conditionalFormatting>
  <conditionalFormatting sqref="L25 J30 W30 H38 O38 L46 V46 L80 J85 W85 H93 O93 L101 V101">
    <cfRule type="cellIs" dxfId="7" priority="3" stopIfTrue="1" operator="equal">
      <formula>H28</formula>
    </cfRule>
    <cfRule type="cellIs" dxfId="6" priority="4" stopIfTrue="1" operator="notEqual">
      <formula>H28</formula>
    </cfRule>
  </conditionalFormatting>
  <conditionalFormatting sqref="D36 K36 M36 O36 D44 K44 M44 O44 F44 H44 R44 T44 D91 K91 M91 O91 D99 K99 M99 O99 F99 H99 R99 T99">
    <cfRule type="cellIs" dxfId="5" priority="5" stopIfTrue="1" operator="equal">
      <formula>D34</formula>
    </cfRule>
    <cfRule type="cellIs" dxfId="4" priority="6" stopIfTrue="1" operator="notEqual">
      <formula>D34</formula>
    </cfRule>
  </conditionalFormatting>
  <conditionalFormatting sqref="D55 D110">
    <cfRule type="expression" dxfId="3" priority="7" stopIfTrue="1">
      <formula>((G55/D55)=D57)</formula>
    </cfRule>
    <cfRule type="expression" dxfId="2" priority="8" stopIfTrue="1">
      <formula>((G55/D55)&lt;&gt;D57)</formula>
    </cfRule>
  </conditionalFormatting>
  <conditionalFormatting sqref="G55 G110">
    <cfRule type="expression" dxfId="1" priority="9" stopIfTrue="1">
      <formula>((G55/D55)=G57)</formula>
    </cfRule>
    <cfRule type="expression" dxfId="0" priority="10" stopIfTrue="1">
      <formula>((G55/D55)&lt;&gt;G57)</formula>
    </cfRule>
  </conditionalFormatting>
  <hyperlinks>
    <hyperlink ref="J2" r:id="rId1"/>
    <hyperlink ref="J4:M4" location="'Zuordnung Schaubild-&gt;Gleichung'!B19" display="Zurück zur Auswahl."/>
  </hyperlinks>
  <pageMargins left="0.78740157499999996" right="0.78740157499999996" top="0.984251969" bottom="0.984251969" header="0.4921259845" footer="0.4921259845"/>
  <pageSetup paperSize="9" orientation="portrait" horizontalDpi="0" verticalDpi="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Zuordnung Schaubild-&gt;Gleichung</vt:lpstr>
      <vt:lpstr>Erstellen der Funktiongleichung</vt:lpstr>
      <vt:lpstr>Funktionsuntersuchung 1</vt:lpstr>
      <vt:lpstr>Funktionsuntersuchung 2</vt:lpstr>
    </vt:vector>
  </TitlesOfParts>
  <Company>Gymnasium Walldorf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Otto</cp:lastModifiedBy>
  <cp:lastPrinted>2011-01-02T17:27:51Z</cp:lastPrinted>
  <dcterms:created xsi:type="dcterms:W3CDTF">2010-02-16T19:54:00Z</dcterms:created>
  <dcterms:modified xsi:type="dcterms:W3CDTF">2011-01-12T15:21:24Z</dcterms:modified>
</cp:coreProperties>
</file>