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11505" activeTab="0"/>
  </bookViews>
  <sheets>
    <sheet name="Addition Subtraktion" sheetId="1" r:id="rId1"/>
    <sheet name="Addition Subtraktion Terme" sheetId="2" r:id="rId2"/>
    <sheet name="Multiplikation Division" sheetId="3" r:id="rId3"/>
    <sheet name="Verbindung der Rechenarten" sheetId="4" r:id="rId4"/>
  </sheets>
  <definedNames>
    <definedName name="_xlnm.Print_Area" localSheetId="0">'Addition Subtraktion'!$A$1:$X$71</definedName>
  </definedNames>
  <calcPr fullCalcOnLoad="1"/>
</workbook>
</file>

<file path=xl/sharedStrings.xml><?xml version="1.0" encoding="utf-8"?>
<sst xmlns="http://schemas.openxmlformats.org/spreadsheetml/2006/main" count="171" uniqueCount="90">
  <si>
    <t>© Otto Fell Gymnasium Walldorf</t>
  </si>
  <si>
    <t xml:space="preserve">Du kannst in die blauen Felder selbst Werte eingeben oder mit den </t>
  </si>
  <si>
    <t>vorgegebenen Werten weiterrechnen .</t>
  </si>
  <si>
    <t>Die Werte für die roten Felder müssen zuerst berechnet werden.</t>
  </si>
  <si>
    <t>Ist das Ergebnis richtig, wechseln die Felder die Farbe von rot auf grün.</t>
  </si>
  <si>
    <t>Die Werte in den gelben Feldern werden dir vorgegeben.</t>
  </si>
  <si>
    <t>amplitude</t>
  </si>
  <si>
    <t>Aufgabe 1</t>
  </si>
  <si>
    <t>=</t>
  </si>
  <si>
    <t>Zurück zur Auswahl</t>
  </si>
  <si>
    <t>Schwierigkeitsgrad</t>
  </si>
  <si>
    <t xml:space="preserve">Regeln mit Beispielen: </t>
  </si>
  <si>
    <t>Addiert man eine negative Zahl geht man auf dem Zahlenstrahl nach links.</t>
  </si>
  <si>
    <t>Subtrahiert man eine negative Zahl geht man auf dem Zahlenstrahl nach rechts.</t>
  </si>
  <si>
    <t>4 - ( +9 ) = 4 - 9 = -5</t>
  </si>
  <si>
    <t>-8 - ( +7 ) = -8 -7= -15</t>
  </si>
  <si>
    <t>4 + ( -7 ) = 4 -7 = -3</t>
  </si>
  <si>
    <t>-8 + ( -13 ) = -8-13 = -21</t>
  </si>
  <si>
    <t>4 - ( -9 )= 4 + 9 = 13</t>
  </si>
  <si>
    <t>-8 - ( -7 ) = -8 + 7= -1</t>
  </si>
  <si>
    <t>vz</t>
  </si>
  <si>
    <t>) =</t>
  </si>
  <si>
    <t>-</t>
  </si>
  <si>
    <t>Addiert man eine positive Zahl geht man auf dem Zahlenstrahl nach rechts.</t>
  </si>
  <si>
    <t>-8 + ( +13 )= -8+13=5</t>
  </si>
  <si>
    <t>4 + ( +7 ) = 4 + 7 = 11</t>
  </si>
  <si>
    <t>Addition und Subtraktion von Ganzen Zahlen.</t>
  </si>
  <si>
    <t xml:space="preserve">Berechne die folgenden Rechenterme </t>
  </si>
  <si>
    <t>und erhöhe danach den Schwierigkeitsgrad</t>
  </si>
  <si>
    <t>Subtrahiert man eine positive Zahl geht man auf dem Zahlenstrahl nach links.</t>
  </si>
  <si>
    <t>Verwende nur die "Tabulator"-Taste oder die</t>
  </si>
  <si>
    <t>"Enter"-Taste um in das nächste Feld zu kommen.</t>
  </si>
  <si>
    <t>Rechnen mit Ganzen Zahlen: Addition Subtraktion</t>
  </si>
  <si>
    <t>Aufgabe 2</t>
  </si>
  <si>
    <t>Ergänze die fehlenden Angaben.</t>
  </si>
  <si>
    <t>Diese Gleichung verändert erst die Farbe,</t>
  </si>
  <si>
    <t>wenn beide Zahlen richtig sind.</t>
  </si>
  <si>
    <t>Rechenausdrücke oder Terme mit ganzen Zahlen</t>
  </si>
  <si>
    <t xml:space="preserve">Regeln für Rechenausdrücke mit Beispielen: </t>
  </si>
  <si>
    <t>Bei der Berechnung von Rechentermen mit ganzen Zahlen</t>
  </si>
  <si>
    <t>gelten die gleichen Regeln die auch bei den natürlichen Zahlen gelten.</t>
  </si>
  <si>
    <t>Klammern werden zuerst berechnet.</t>
  </si>
  <si>
    <t>Sind keine Klammern vorhanden wird von links nach rechts gerechnet.</t>
  </si>
  <si>
    <t>Beispiel: -21 + 7 - 8 + 4 = -14 - 8 + 4 = -22 + 4 = -18</t>
  </si>
  <si>
    <t>jeder Zahl mitnehmen.</t>
  </si>
  <si>
    <t>Willst du die Reihenfolge der Zahlen vertauschen, musst du die Vorzeichen</t>
  </si>
  <si>
    <r>
      <t xml:space="preserve">Beispiel:   </t>
    </r>
    <r>
      <rPr>
        <sz val="14"/>
        <color indexed="12"/>
        <rFont val="Arial"/>
        <family val="2"/>
      </rPr>
      <t xml:space="preserve">-18 </t>
    </r>
    <r>
      <rPr>
        <sz val="14"/>
        <color indexed="17"/>
        <rFont val="Arial"/>
        <family val="2"/>
      </rPr>
      <t xml:space="preserve">+11 </t>
    </r>
    <r>
      <rPr>
        <sz val="14"/>
        <rFont val="Arial"/>
        <family val="0"/>
      </rPr>
      <t xml:space="preserve">= </t>
    </r>
    <r>
      <rPr>
        <sz val="14"/>
        <color indexed="17"/>
        <rFont val="Arial"/>
        <family val="2"/>
      </rPr>
      <t xml:space="preserve">+11 </t>
    </r>
    <r>
      <rPr>
        <sz val="14"/>
        <color indexed="12"/>
        <rFont val="Arial"/>
        <family val="2"/>
      </rPr>
      <t xml:space="preserve">-18   </t>
    </r>
    <r>
      <rPr>
        <sz val="14"/>
        <rFont val="Arial"/>
        <family val="2"/>
      </rPr>
      <t>oder</t>
    </r>
    <r>
      <rPr>
        <sz val="14"/>
        <color indexed="12"/>
        <rFont val="Arial"/>
        <family val="2"/>
      </rPr>
      <t xml:space="preserve">  +9 </t>
    </r>
    <r>
      <rPr>
        <sz val="14"/>
        <color indexed="17"/>
        <rFont val="Arial"/>
        <family val="2"/>
      </rPr>
      <t xml:space="preserve">-14 </t>
    </r>
    <r>
      <rPr>
        <sz val="14"/>
        <color indexed="12"/>
        <rFont val="Arial"/>
        <family val="2"/>
      </rPr>
      <t xml:space="preserve">= </t>
    </r>
    <r>
      <rPr>
        <sz val="14"/>
        <color indexed="17"/>
        <rFont val="Arial"/>
        <family val="2"/>
      </rPr>
      <t xml:space="preserve">-14 </t>
    </r>
    <r>
      <rPr>
        <sz val="14"/>
        <color indexed="12"/>
        <rFont val="Arial"/>
        <family val="2"/>
      </rPr>
      <t>+9</t>
    </r>
  </si>
  <si>
    <t>Man kann dieses Gesetz verwenden, um Rechenvorteile zu nutzen.</t>
  </si>
  <si>
    <r>
      <t xml:space="preserve">Beispiel:   </t>
    </r>
    <r>
      <rPr>
        <sz val="14"/>
        <color indexed="10"/>
        <rFont val="Arial"/>
        <family val="2"/>
      </rPr>
      <t>-18</t>
    </r>
    <r>
      <rPr>
        <sz val="14"/>
        <rFont val="Arial"/>
        <family val="0"/>
      </rPr>
      <t xml:space="preserve"> </t>
    </r>
    <r>
      <rPr>
        <sz val="14"/>
        <color indexed="52"/>
        <rFont val="Arial"/>
        <family val="2"/>
      </rPr>
      <t>+ 80</t>
    </r>
    <r>
      <rPr>
        <sz val="14"/>
        <rFont val="Arial"/>
        <family val="0"/>
      </rPr>
      <t xml:space="preserve"> </t>
    </r>
    <r>
      <rPr>
        <sz val="14"/>
        <color indexed="12"/>
        <rFont val="Arial"/>
        <family val="2"/>
      </rPr>
      <t>- 2</t>
    </r>
    <r>
      <rPr>
        <sz val="14"/>
        <rFont val="Arial"/>
        <family val="0"/>
      </rPr>
      <t xml:space="preserve">  = </t>
    </r>
    <r>
      <rPr>
        <sz val="14"/>
        <color indexed="10"/>
        <rFont val="Arial"/>
        <family val="2"/>
      </rPr>
      <t>-18</t>
    </r>
    <r>
      <rPr>
        <sz val="14"/>
        <rFont val="Arial"/>
        <family val="0"/>
      </rPr>
      <t xml:space="preserve"> </t>
    </r>
    <r>
      <rPr>
        <sz val="14"/>
        <color indexed="12"/>
        <rFont val="Arial"/>
        <family val="2"/>
      </rPr>
      <t>- 2</t>
    </r>
    <r>
      <rPr>
        <sz val="14"/>
        <rFont val="Arial"/>
        <family val="0"/>
      </rPr>
      <t xml:space="preserve"> + 80 = -20 </t>
    </r>
    <r>
      <rPr>
        <sz val="14"/>
        <color indexed="52"/>
        <rFont val="Arial"/>
        <family val="2"/>
      </rPr>
      <t>+ 80</t>
    </r>
    <r>
      <rPr>
        <sz val="14"/>
        <rFont val="Arial"/>
        <family val="0"/>
      </rPr>
      <t xml:space="preserve"> = 60</t>
    </r>
  </si>
  <si>
    <t>Aufgabe 3</t>
  </si>
  <si>
    <t>Es gibt sehr viele Möglichkeiten.</t>
  </si>
  <si>
    <t>a)</t>
  </si>
  <si>
    <t>b)</t>
  </si>
  <si>
    <t>)</t>
  </si>
  <si>
    <t>- (</t>
  </si>
  <si>
    <t xml:space="preserve">) </t>
  </si>
  <si>
    <t xml:space="preserve"> =</t>
  </si>
  <si>
    <t xml:space="preserve">                -3   ( -7 ) =  21</t>
  </si>
  <si>
    <t xml:space="preserve">                 3   ( -7 ) = - 21</t>
  </si>
  <si>
    <t>Aufgabe 4</t>
  </si>
  <si>
    <t>Multiplizieren und Dividieren von ganzen Zahlen</t>
  </si>
  <si>
    <t>Multiplikation und Division von ganzen Zahlen.</t>
  </si>
  <si>
    <t xml:space="preserve">Regeln für die Multiplikation und Division mit Beispielen: </t>
  </si>
  <si>
    <r>
      <rPr>
        <sz val="14"/>
        <color indexed="62"/>
        <rFont val="Arial"/>
        <family val="2"/>
      </rPr>
      <t>Multipliziert</t>
    </r>
    <r>
      <rPr>
        <sz val="14"/>
        <rFont val="Arial"/>
        <family val="2"/>
      </rPr>
      <t xml:space="preserve"> oder </t>
    </r>
    <r>
      <rPr>
        <sz val="14"/>
        <color indexed="60"/>
        <rFont val="Arial"/>
        <family val="2"/>
      </rPr>
      <t>dividiert</t>
    </r>
    <r>
      <rPr>
        <sz val="14"/>
        <rFont val="Arial"/>
        <family val="2"/>
      </rPr>
      <t xml:space="preserve"> man zwei ganze Zahlen mit </t>
    </r>
    <r>
      <rPr>
        <sz val="14"/>
        <color indexed="17"/>
        <rFont val="Arial"/>
        <family val="2"/>
      </rPr>
      <t>gleichem</t>
    </r>
    <r>
      <rPr>
        <sz val="14"/>
        <rFont val="Arial"/>
        <family val="0"/>
      </rPr>
      <t xml:space="preserve"> Vorzeichen,</t>
    </r>
  </si>
  <si>
    <r>
      <t xml:space="preserve">so ist das </t>
    </r>
    <r>
      <rPr>
        <sz val="14"/>
        <color indexed="62"/>
        <rFont val="Arial"/>
        <family val="2"/>
      </rPr>
      <t xml:space="preserve">Produkt </t>
    </r>
    <r>
      <rPr>
        <sz val="14"/>
        <rFont val="Arial"/>
        <family val="2"/>
      </rPr>
      <t xml:space="preserve">oder der </t>
    </r>
    <r>
      <rPr>
        <sz val="14"/>
        <color indexed="60"/>
        <rFont val="Arial"/>
        <family val="2"/>
      </rPr>
      <t>Quotient</t>
    </r>
    <r>
      <rPr>
        <sz val="14"/>
        <rFont val="Arial"/>
        <family val="2"/>
      </rPr>
      <t xml:space="preserve"> </t>
    </r>
    <r>
      <rPr>
        <sz val="14"/>
        <color indexed="17"/>
        <rFont val="Arial"/>
        <family val="2"/>
      </rPr>
      <t>positiv</t>
    </r>
    <r>
      <rPr>
        <sz val="14"/>
        <color indexed="10"/>
        <rFont val="Arial"/>
        <family val="2"/>
      </rPr>
      <t>.</t>
    </r>
  </si>
  <si>
    <r>
      <rPr>
        <sz val="14"/>
        <color indexed="62"/>
        <rFont val="Arial"/>
        <family val="2"/>
      </rPr>
      <t>Multipliziert</t>
    </r>
    <r>
      <rPr>
        <sz val="14"/>
        <rFont val="Arial"/>
        <family val="2"/>
      </rPr>
      <t xml:space="preserve"> oder </t>
    </r>
    <r>
      <rPr>
        <sz val="14"/>
        <color indexed="60"/>
        <rFont val="Arial"/>
        <family val="2"/>
      </rPr>
      <t>dividiert</t>
    </r>
    <r>
      <rPr>
        <sz val="14"/>
        <rFont val="Arial"/>
        <family val="2"/>
      </rPr>
      <t xml:space="preserve"> man zwei ganze Zahlen mit </t>
    </r>
    <r>
      <rPr>
        <sz val="14"/>
        <color indexed="10"/>
        <rFont val="Arial"/>
        <family val="2"/>
      </rPr>
      <t>verschiedenen</t>
    </r>
    <r>
      <rPr>
        <sz val="14"/>
        <rFont val="Arial"/>
        <family val="0"/>
      </rPr>
      <t xml:space="preserve"> Vorzeichen,</t>
    </r>
  </si>
  <si>
    <r>
      <t xml:space="preserve">so ist das </t>
    </r>
    <r>
      <rPr>
        <sz val="14"/>
        <color indexed="62"/>
        <rFont val="Arial"/>
        <family val="2"/>
      </rPr>
      <t xml:space="preserve">Produkt </t>
    </r>
    <r>
      <rPr>
        <sz val="14"/>
        <rFont val="Arial"/>
        <family val="2"/>
      </rPr>
      <t xml:space="preserve">oder der </t>
    </r>
    <r>
      <rPr>
        <sz val="14"/>
        <color indexed="60"/>
        <rFont val="Arial"/>
        <family val="2"/>
      </rPr>
      <t>Quotient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>negativ</t>
    </r>
    <r>
      <rPr>
        <sz val="14"/>
        <color indexed="10"/>
        <rFont val="Arial"/>
        <family val="2"/>
      </rPr>
      <t>.</t>
    </r>
  </si>
  <si>
    <t xml:space="preserve">                -3 5   ( -7 ) =  5</t>
  </si>
  <si>
    <t xml:space="preserve">                 35    ( -7 ) = - 5</t>
  </si>
  <si>
    <r>
      <rPr>
        <sz val="14"/>
        <color indexed="62"/>
        <rFont val="Arial"/>
        <family val="2"/>
      </rPr>
      <t>Beispiel:</t>
    </r>
    <r>
      <rPr>
        <sz val="14"/>
        <rFont val="Arial"/>
        <family val="2"/>
      </rPr>
      <t xml:space="preserve"> +4   (+6) = 4   6 = 24</t>
    </r>
  </si>
  <si>
    <r>
      <rPr>
        <sz val="14"/>
        <color indexed="62"/>
        <rFont val="Arial"/>
        <family val="2"/>
      </rPr>
      <t>Beispiel:</t>
    </r>
    <r>
      <rPr>
        <sz val="14"/>
        <rFont val="Arial"/>
        <family val="2"/>
      </rPr>
      <t xml:space="preserve">  -4   (+6) = -4   6 = - 24</t>
    </r>
  </si>
  <si>
    <r>
      <rPr>
        <sz val="14"/>
        <color indexed="60"/>
        <rFont val="Arial"/>
        <family val="2"/>
      </rPr>
      <t>Beispiel:</t>
    </r>
    <r>
      <rPr>
        <sz val="14"/>
        <rFont val="Arial"/>
        <family val="2"/>
      </rPr>
      <t xml:space="preserve"> +24  (+6) = 24   6 = 4</t>
    </r>
  </si>
  <si>
    <r>
      <rPr>
        <sz val="14"/>
        <color indexed="60"/>
        <rFont val="Arial"/>
        <family val="2"/>
      </rPr>
      <t>Beispiel:</t>
    </r>
    <r>
      <rPr>
        <sz val="14"/>
        <rFont val="Arial"/>
        <family val="2"/>
      </rPr>
      <t xml:space="preserve">  -24    (+6) = -24    6 = - 4</t>
    </r>
  </si>
  <si>
    <t>Aufgabe 5</t>
  </si>
  <si>
    <t>Ergänze die fehlenden Zahlen.</t>
  </si>
  <si>
    <t>Verbindung von Rechenarten</t>
  </si>
  <si>
    <t>Reihenfolge beim Berechnen von Rechenausdrücken</t>
  </si>
  <si>
    <t>Beispiel: -15 - ( 6 - 9 ) = -15 - ( -3 ) = -15 + 3 = -12</t>
  </si>
  <si>
    <t>Beispiel: -15  ( 6 - 9 ) = -15  ( -3 ) = 45</t>
  </si>
  <si>
    <t>Beispiel: -15 +3  (-4) -6  7 + 9 = -15 -12 -42 + 9= -60</t>
  </si>
  <si>
    <t>Aufgabe 6</t>
  </si>
  <si>
    <t>Punktrechungen werden vor Strichrechnungen ausgeführt.</t>
  </si>
  <si>
    <t>(</t>
  </si>
  <si>
    <t xml:space="preserve">)) </t>
  </si>
  <si>
    <t>Vorname</t>
  </si>
  <si>
    <t>Nachname</t>
  </si>
  <si>
    <t>Trage deinen Namen ein.</t>
  </si>
  <si>
    <t>Addition Subtraktion Terme</t>
  </si>
  <si>
    <t>Multiplikation Division</t>
  </si>
  <si>
    <t>Verbindung der Rechenarten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</si>
</sst>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</numFmts>
  <fonts count="43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0"/>
    </font>
    <font>
      <sz val="10"/>
      <color indexed="4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4"/>
      <color indexed="10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20"/>
      <color indexed="9"/>
      <name val="Arial"/>
      <family val="2"/>
    </font>
    <font>
      <sz val="12"/>
      <color indexed="9"/>
      <name val="Arial"/>
      <family val="2"/>
    </font>
    <font>
      <sz val="14"/>
      <color indexed="17"/>
      <name val="Arial"/>
      <family val="2"/>
    </font>
    <font>
      <sz val="14"/>
      <color indexed="12"/>
      <name val="Arial"/>
      <family val="2"/>
    </font>
    <font>
      <sz val="14"/>
      <color indexed="52"/>
      <name val="Arial"/>
      <family val="2"/>
    </font>
    <font>
      <sz val="14"/>
      <color indexed="9"/>
      <name val="Arial"/>
      <family val="2"/>
    </font>
    <font>
      <sz val="14"/>
      <color indexed="62"/>
      <name val="Arial"/>
      <family val="2"/>
    </font>
    <font>
      <sz val="14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sz val="24"/>
      <color indexed="60"/>
      <name val="Arial"/>
      <family val="2"/>
    </font>
    <font>
      <u val="single"/>
      <sz val="8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" fillId="25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48" applyFill="1" applyAlignment="1" applyProtection="1">
      <alignment/>
      <protection locked="0"/>
    </xf>
    <xf numFmtId="0" fontId="4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0" fillId="26" borderId="0" xfId="0" applyFill="1" applyAlignment="1">
      <alignment/>
    </xf>
    <xf numFmtId="0" fontId="4" fillId="17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4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25" borderId="0" xfId="0" applyFill="1" applyAlignment="1">
      <alignment/>
    </xf>
    <xf numFmtId="0" fontId="2" fillId="25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/>
    </xf>
    <xf numFmtId="1" fontId="7" fillId="24" borderId="0" xfId="0" applyNumberFormat="1" applyFont="1" applyFill="1" applyAlignment="1">
      <alignment/>
    </xf>
    <xf numFmtId="0" fontId="6" fillId="26" borderId="0" xfId="0" applyFont="1" applyFill="1" applyAlignment="1" applyProtection="1">
      <alignment horizontal="center" shrinkToFit="1"/>
      <protection locked="0"/>
    </xf>
    <xf numFmtId="0" fontId="9" fillId="24" borderId="0" xfId="0" applyFont="1" applyFill="1" applyAlignment="1">
      <alignment/>
    </xf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 quotePrefix="1">
      <alignment/>
    </xf>
    <xf numFmtId="0" fontId="10" fillId="24" borderId="0" xfId="0" applyFont="1" applyFill="1" applyAlignment="1">
      <alignment/>
    </xf>
    <xf numFmtId="0" fontId="10" fillId="24" borderId="0" xfId="0" applyFont="1" applyFill="1" applyAlignment="1" quotePrefix="1">
      <alignment/>
    </xf>
    <xf numFmtId="0" fontId="6" fillId="0" borderId="0" xfId="0" applyFont="1" applyFill="1" applyAlignment="1" applyProtection="1">
      <alignment horizontal="center" shrinkToFit="1"/>
      <protection locked="0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6" fillId="25" borderId="0" xfId="0" applyFont="1" applyFill="1" applyAlignment="1">
      <alignment horizontal="center" shrinkToFit="1"/>
    </xf>
    <xf numFmtId="0" fontId="6" fillId="25" borderId="0" xfId="0" applyFont="1" applyFill="1" applyAlignment="1">
      <alignment horizontal="center"/>
    </xf>
    <xf numFmtId="0" fontId="14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6" fillId="25" borderId="0" xfId="0" applyFont="1" applyFill="1" applyAlignment="1">
      <alignment horizontal="left" shrinkToFit="1"/>
    </xf>
    <xf numFmtId="0" fontId="6" fillId="25" borderId="0" xfId="0" applyFont="1" applyFill="1" applyAlignment="1">
      <alignment shrinkToFit="1"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6" fillId="25" borderId="0" xfId="0" applyFont="1" applyFill="1" applyAlignment="1" quotePrefix="1">
      <alignment horizontal="center"/>
    </xf>
    <xf numFmtId="0" fontId="7" fillId="24" borderId="0" xfId="0" applyFont="1" applyFill="1" applyAlignment="1">
      <alignment horizontal="center" shrinkToFit="1"/>
    </xf>
    <xf numFmtId="0" fontId="6" fillId="24" borderId="0" xfId="0" applyFont="1" applyFill="1" applyAlignment="1" quotePrefix="1">
      <alignment/>
    </xf>
    <xf numFmtId="0" fontId="6" fillId="25" borderId="0" xfId="0" applyFont="1" applyFill="1" applyAlignment="1">
      <alignment horizontal="right"/>
    </xf>
    <xf numFmtId="0" fontId="7" fillId="24" borderId="0" xfId="0" applyFont="1" applyFill="1" applyAlignment="1">
      <alignment horizontal="center" shrinkToFit="1"/>
    </xf>
    <xf numFmtId="0" fontId="7" fillId="24" borderId="0" xfId="0" applyFont="1" applyFill="1" applyAlignment="1">
      <alignment horizontal="center"/>
    </xf>
    <xf numFmtId="0" fontId="6" fillId="25" borderId="0" xfId="0" applyFont="1" applyFill="1" applyAlignment="1">
      <alignment horizontal="left"/>
    </xf>
    <xf numFmtId="0" fontId="6" fillId="25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41" fillId="24" borderId="0" xfId="0" applyFont="1" applyFill="1" applyBorder="1" applyAlignment="1">
      <alignment vertical="center"/>
    </xf>
    <xf numFmtId="0" fontId="5" fillId="24" borderId="0" xfId="48" applyFont="1" applyFill="1" applyAlignment="1" applyProtection="1">
      <alignment/>
      <protection locked="0"/>
    </xf>
    <xf numFmtId="0" fontId="4" fillId="26" borderId="10" xfId="0" applyFont="1" applyFill="1" applyBorder="1" applyAlignment="1" applyProtection="1">
      <alignment/>
      <protection locked="0"/>
    </xf>
    <xf numFmtId="0" fontId="42" fillId="24" borderId="0" xfId="48" applyFont="1" applyFill="1" applyAlignment="1" applyProtection="1">
      <alignment/>
      <protection locked="0"/>
    </xf>
    <xf numFmtId="0" fontId="8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165" fontId="40" fillId="24" borderId="0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2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 val="0"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53"/>
      </font>
      <fill>
        <patternFill>
          <bgColor indexed="9"/>
        </patternFill>
      </fill>
    </dxf>
    <dxf/>
    <dxf>
      <font>
        <color indexed="17"/>
      </font>
      <fill>
        <patternFill>
          <bgColor indexed="17"/>
        </patternFill>
      </fill>
    </dxf>
    <dxf/>
    <dxf>
      <font>
        <color indexed="17"/>
      </font>
      <fill>
        <patternFill>
          <bgColor indexed="17"/>
        </patternFill>
      </fill>
    </dxf>
    <dxf/>
    <dxf>
      <font>
        <color indexed="17"/>
      </font>
      <fill>
        <patternFill>
          <bgColor indexed="17"/>
        </patternFill>
      </fill>
    </dxf>
    <dxf/>
    <dxf>
      <font>
        <color indexed="17"/>
      </font>
      <fill>
        <patternFill>
          <bgColor indexed="17"/>
        </patternFill>
      </fill>
    </dxf>
    <dxf/>
    <dxf>
      <font>
        <color indexed="17"/>
      </font>
      <fill>
        <patternFill>
          <bgColor indexed="17"/>
        </patternFill>
      </fill>
    </dxf>
    <dxf/>
    <dxf>
      <font>
        <color indexed="17"/>
      </font>
      <fill>
        <patternFill>
          <bgColor indexed="17"/>
        </patternFill>
      </fill>
    </dxf>
    <dxf>
      <font>
        <strike val="0"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53"/>
      </font>
      <fill>
        <patternFill>
          <bgColor indexed="9"/>
        </patternFill>
      </fill>
    </dxf>
    <dxf>
      <font>
        <color indexed="53"/>
      </font>
      <fill>
        <patternFill>
          <bgColor indexed="9"/>
        </patternFill>
      </fill>
    </dxf>
    <dxf>
      <font>
        <strike val="0"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 val="0"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 val="0"/>
        <color indexed="9"/>
      </font>
    </dxf>
    <dxf>
      <font>
        <strike val="0"/>
        <color indexed="10"/>
      </font>
    </dxf>
    <dxf>
      <font>
        <strike val="0"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strike val="0"/>
        <color indexed="9"/>
      </font>
    </dxf>
    <dxf>
      <font>
        <strike val="0"/>
        <color indexed="10"/>
      </font>
    </dxf>
    <dxf>
      <font>
        <strike/>
        <color indexed="9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18</xdr:row>
      <xdr:rowOff>219075</xdr:rowOff>
    </xdr:from>
    <xdr:to>
      <xdr:col>13</xdr:col>
      <xdr:colOff>219075</xdr:colOff>
      <xdr:row>18</xdr:row>
      <xdr:rowOff>219075</xdr:rowOff>
    </xdr:to>
    <xdr:sp>
      <xdr:nvSpPr>
        <xdr:cNvPr id="1" name="Line 31"/>
        <xdr:cNvSpPr>
          <a:spLocks/>
        </xdr:cNvSpPr>
      </xdr:nvSpPr>
      <xdr:spPr>
        <a:xfrm>
          <a:off x="4038600" y="3943350"/>
          <a:ext cx="11144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22</xdr:row>
      <xdr:rowOff>209550</xdr:rowOff>
    </xdr:from>
    <xdr:to>
      <xdr:col>13</xdr:col>
      <xdr:colOff>114300</xdr:colOff>
      <xdr:row>22</xdr:row>
      <xdr:rowOff>209550</xdr:rowOff>
    </xdr:to>
    <xdr:sp>
      <xdr:nvSpPr>
        <xdr:cNvPr id="2" name="Line 32"/>
        <xdr:cNvSpPr>
          <a:spLocks/>
        </xdr:cNvSpPr>
      </xdr:nvSpPr>
      <xdr:spPr>
        <a:xfrm flipH="1">
          <a:off x="4029075" y="4848225"/>
          <a:ext cx="10191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13</xdr:col>
      <xdr:colOff>171450</xdr:colOff>
      <xdr:row>31</xdr:row>
      <xdr:rowOff>0</xdr:rowOff>
    </xdr:to>
    <xdr:sp>
      <xdr:nvSpPr>
        <xdr:cNvPr id="3" name="Line 33"/>
        <xdr:cNvSpPr>
          <a:spLocks/>
        </xdr:cNvSpPr>
      </xdr:nvSpPr>
      <xdr:spPr>
        <a:xfrm>
          <a:off x="3990975" y="6696075"/>
          <a:ext cx="11144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27</xdr:row>
      <xdr:rowOff>0</xdr:rowOff>
    </xdr:from>
    <xdr:to>
      <xdr:col>13</xdr:col>
      <xdr:colOff>152400</xdr:colOff>
      <xdr:row>27</xdr:row>
      <xdr:rowOff>0</xdr:rowOff>
    </xdr:to>
    <xdr:sp>
      <xdr:nvSpPr>
        <xdr:cNvPr id="4" name="Line 34"/>
        <xdr:cNvSpPr>
          <a:spLocks/>
        </xdr:cNvSpPr>
      </xdr:nvSpPr>
      <xdr:spPr>
        <a:xfrm flipH="1">
          <a:off x="4067175" y="5781675"/>
          <a:ext cx="10191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39</xdr:row>
      <xdr:rowOff>28575</xdr:rowOff>
    </xdr:from>
    <xdr:to>
      <xdr:col>16</xdr:col>
      <xdr:colOff>161925</xdr:colOff>
      <xdr:row>39</xdr:row>
      <xdr:rowOff>28575</xdr:rowOff>
    </xdr:to>
    <xdr:sp>
      <xdr:nvSpPr>
        <xdr:cNvPr id="5" name="Line 49"/>
        <xdr:cNvSpPr>
          <a:spLocks/>
        </xdr:cNvSpPr>
      </xdr:nvSpPr>
      <xdr:spPr>
        <a:xfrm>
          <a:off x="6038850" y="848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43</xdr:row>
      <xdr:rowOff>66675</xdr:rowOff>
    </xdr:from>
    <xdr:to>
      <xdr:col>22</xdr:col>
      <xdr:colOff>285750</xdr:colOff>
      <xdr:row>48</xdr:row>
      <xdr:rowOff>152400</xdr:rowOff>
    </xdr:to>
    <xdr:grpSp>
      <xdr:nvGrpSpPr>
        <xdr:cNvPr id="6" name="Group 62"/>
        <xdr:cNvGrpSpPr>
          <a:grpSpLocks/>
        </xdr:cNvGrpSpPr>
      </xdr:nvGrpSpPr>
      <xdr:grpSpPr>
        <a:xfrm>
          <a:off x="6257925" y="9439275"/>
          <a:ext cx="1790700" cy="1228725"/>
          <a:chOff x="669" y="999"/>
          <a:chExt cx="188" cy="129"/>
        </a:xfrm>
        <a:solidFill>
          <a:srgbClr val="FFFFFF"/>
        </a:solidFill>
      </xdr:grpSpPr>
      <xdr:sp>
        <xdr:nvSpPr>
          <xdr:cNvPr id="7" name="Line 50"/>
          <xdr:cNvSpPr>
            <a:spLocks/>
          </xdr:cNvSpPr>
        </xdr:nvSpPr>
        <xdr:spPr>
          <a:xfrm>
            <a:off x="711" y="1000"/>
            <a:ext cx="0" cy="123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1"/>
          <xdr:cNvSpPr>
            <a:spLocks/>
          </xdr:cNvSpPr>
        </xdr:nvSpPr>
        <xdr:spPr>
          <a:xfrm flipV="1">
            <a:off x="713" y="999"/>
            <a:ext cx="97" cy="1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52"/>
          <xdr:cNvSpPr>
            <a:spLocks/>
          </xdr:cNvSpPr>
        </xdr:nvSpPr>
        <xdr:spPr>
          <a:xfrm flipH="1">
            <a:off x="810" y="1001"/>
            <a:ext cx="1" cy="12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3"/>
          <xdr:cNvSpPr>
            <a:spLocks/>
          </xdr:cNvSpPr>
        </xdr:nvSpPr>
        <xdr:spPr>
          <a:xfrm flipV="1">
            <a:off x="711" y="1126"/>
            <a:ext cx="99" cy="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55"/>
          <xdr:cNvSpPr>
            <a:spLocks/>
          </xdr:cNvSpPr>
        </xdr:nvSpPr>
        <xdr:spPr>
          <a:xfrm>
            <a:off x="723" y="1033"/>
            <a:ext cx="29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56"/>
          <xdr:cNvSpPr>
            <a:spLocks/>
          </xdr:cNvSpPr>
        </xdr:nvSpPr>
        <xdr:spPr>
          <a:xfrm>
            <a:off x="774" y="1034"/>
            <a:ext cx="25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57"/>
          <xdr:cNvSpPr>
            <a:spLocks/>
          </xdr:cNvSpPr>
        </xdr:nvSpPr>
        <xdr:spPr>
          <a:xfrm>
            <a:off x="756" y="1051"/>
            <a:ext cx="8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58"/>
          <xdr:cNvSpPr>
            <a:spLocks/>
          </xdr:cNvSpPr>
        </xdr:nvSpPr>
        <xdr:spPr>
          <a:xfrm>
            <a:off x="727" y="1098"/>
            <a:ext cx="61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62</xdr:row>
      <xdr:rowOff>28575</xdr:rowOff>
    </xdr:from>
    <xdr:to>
      <xdr:col>16</xdr:col>
      <xdr:colOff>161925</xdr:colOff>
      <xdr:row>62</xdr:row>
      <xdr:rowOff>28575</xdr:rowOff>
    </xdr:to>
    <xdr:sp>
      <xdr:nvSpPr>
        <xdr:cNvPr id="1" name="Line 5"/>
        <xdr:cNvSpPr>
          <a:spLocks/>
        </xdr:cNvSpPr>
      </xdr:nvSpPr>
      <xdr:spPr>
        <a:xfrm>
          <a:off x="5819775" y="1303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20</xdr:row>
      <xdr:rowOff>114300</xdr:rowOff>
    </xdr:from>
    <xdr:to>
      <xdr:col>6</xdr:col>
      <xdr:colOff>142875</xdr:colOff>
      <xdr:row>20</xdr:row>
      <xdr:rowOff>142875</xdr:rowOff>
    </xdr:to>
    <xdr:sp>
      <xdr:nvSpPr>
        <xdr:cNvPr id="1" name="Oval 100"/>
        <xdr:cNvSpPr>
          <a:spLocks/>
        </xdr:cNvSpPr>
      </xdr:nvSpPr>
      <xdr:spPr>
        <a:xfrm flipH="1" flipV="1">
          <a:off x="3048000" y="42672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20</xdr:row>
      <xdr:rowOff>114300</xdr:rowOff>
    </xdr:from>
    <xdr:to>
      <xdr:col>8</xdr:col>
      <xdr:colOff>276225</xdr:colOff>
      <xdr:row>20</xdr:row>
      <xdr:rowOff>142875</xdr:rowOff>
    </xdr:to>
    <xdr:sp>
      <xdr:nvSpPr>
        <xdr:cNvPr id="2" name="Oval 100"/>
        <xdr:cNvSpPr>
          <a:spLocks/>
        </xdr:cNvSpPr>
      </xdr:nvSpPr>
      <xdr:spPr>
        <a:xfrm flipH="1" flipV="1">
          <a:off x="3810000" y="42672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21</xdr:row>
      <xdr:rowOff>104775</xdr:rowOff>
    </xdr:from>
    <xdr:to>
      <xdr:col>6</xdr:col>
      <xdr:colOff>95250</xdr:colOff>
      <xdr:row>21</xdr:row>
      <xdr:rowOff>133350</xdr:rowOff>
    </xdr:to>
    <xdr:sp>
      <xdr:nvSpPr>
        <xdr:cNvPr id="3" name="Oval 100"/>
        <xdr:cNvSpPr>
          <a:spLocks/>
        </xdr:cNvSpPr>
      </xdr:nvSpPr>
      <xdr:spPr>
        <a:xfrm flipH="1" flipV="1">
          <a:off x="3000375" y="44862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114300</xdr:rowOff>
    </xdr:from>
    <xdr:to>
      <xdr:col>6</xdr:col>
      <xdr:colOff>142875</xdr:colOff>
      <xdr:row>26</xdr:row>
      <xdr:rowOff>142875</xdr:rowOff>
    </xdr:to>
    <xdr:sp>
      <xdr:nvSpPr>
        <xdr:cNvPr id="4" name="Oval 100"/>
        <xdr:cNvSpPr>
          <a:spLocks/>
        </xdr:cNvSpPr>
      </xdr:nvSpPr>
      <xdr:spPr>
        <a:xfrm flipH="1" flipV="1">
          <a:off x="3048000" y="56388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26</xdr:row>
      <xdr:rowOff>114300</xdr:rowOff>
    </xdr:from>
    <xdr:to>
      <xdr:col>9</xdr:col>
      <xdr:colOff>9525</xdr:colOff>
      <xdr:row>26</xdr:row>
      <xdr:rowOff>142875</xdr:rowOff>
    </xdr:to>
    <xdr:sp>
      <xdr:nvSpPr>
        <xdr:cNvPr id="5" name="Oval 100"/>
        <xdr:cNvSpPr>
          <a:spLocks/>
        </xdr:cNvSpPr>
      </xdr:nvSpPr>
      <xdr:spPr>
        <a:xfrm flipH="1" flipV="1">
          <a:off x="3857625" y="56388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142875</xdr:rowOff>
    </xdr:from>
    <xdr:to>
      <xdr:col>6</xdr:col>
      <xdr:colOff>95250</xdr:colOff>
      <xdr:row>27</xdr:row>
      <xdr:rowOff>171450</xdr:rowOff>
    </xdr:to>
    <xdr:sp>
      <xdr:nvSpPr>
        <xdr:cNvPr id="6" name="Oval 100"/>
        <xdr:cNvSpPr>
          <a:spLocks/>
        </xdr:cNvSpPr>
      </xdr:nvSpPr>
      <xdr:spPr>
        <a:xfrm flipH="1" flipV="1">
          <a:off x="3000375" y="58959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37</xdr:row>
      <xdr:rowOff>104775</xdr:rowOff>
    </xdr:from>
    <xdr:to>
      <xdr:col>4</xdr:col>
      <xdr:colOff>142875</xdr:colOff>
      <xdr:row>37</xdr:row>
      <xdr:rowOff>133350</xdr:rowOff>
    </xdr:to>
    <xdr:sp>
      <xdr:nvSpPr>
        <xdr:cNvPr id="7" name="Oval 100"/>
        <xdr:cNvSpPr>
          <a:spLocks/>
        </xdr:cNvSpPr>
      </xdr:nvSpPr>
      <xdr:spPr>
        <a:xfrm flipH="1" flipV="1">
          <a:off x="2419350" y="79438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40</xdr:row>
      <xdr:rowOff>104775</xdr:rowOff>
    </xdr:from>
    <xdr:to>
      <xdr:col>4</xdr:col>
      <xdr:colOff>142875</xdr:colOff>
      <xdr:row>40</xdr:row>
      <xdr:rowOff>133350</xdr:rowOff>
    </xdr:to>
    <xdr:sp>
      <xdr:nvSpPr>
        <xdr:cNvPr id="8" name="Oval 100"/>
        <xdr:cNvSpPr>
          <a:spLocks/>
        </xdr:cNvSpPr>
      </xdr:nvSpPr>
      <xdr:spPr>
        <a:xfrm flipH="1" flipV="1">
          <a:off x="2419350" y="84963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43</xdr:row>
      <xdr:rowOff>104775</xdr:rowOff>
    </xdr:from>
    <xdr:to>
      <xdr:col>4</xdr:col>
      <xdr:colOff>142875</xdr:colOff>
      <xdr:row>43</xdr:row>
      <xdr:rowOff>133350</xdr:rowOff>
    </xdr:to>
    <xdr:sp>
      <xdr:nvSpPr>
        <xdr:cNvPr id="9" name="Oval 100"/>
        <xdr:cNvSpPr>
          <a:spLocks/>
        </xdr:cNvSpPr>
      </xdr:nvSpPr>
      <xdr:spPr>
        <a:xfrm flipH="1" flipV="1">
          <a:off x="2419350" y="90487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46</xdr:row>
      <xdr:rowOff>104775</xdr:rowOff>
    </xdr:from>
    <xdr:to>
      <xdr:col>4</xdr:col>
      <xdr:colOff>142875</xdr:colOff>
      <xdr:row>46</xdr:row>
      <xdr:rowOff>133350</xdr:rowOff>
    </xdr:to>
    <xdr:sp>
      <xdr:nvSpPr>
        <xdr:cNvPr id="10" name="Oval 100"/>
        <xdr:cNvSpPr>
          <a:spLocks/>
        </xdr:cNvSpPr>
      </xdr:nvSpPr>
      <xdr:spPr>
        <a:xfrm flipH="1" flipV="1">
          <a:off x="2419350" y="96012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49</xdr:row>
      <xdr:rowOff>104775</xdr:rowOff>
    </xdr:from>
    <xdr:to>
      <xdr:col>4</xdr:col>
      <xdr:colOff>142875</xdr:colOff>
      <xdr:row>49</xdr:row>
      <xdr:rowOff>133350</xdr:rowOff>
    </xdr:to>
    <xdr:sp>
      <xdr:nvSpPr>
        <xdr:cNvPr id="11" name="Oval 100"/>
        <xdr:cNvSpPr>
          <a:spLocks/>
        </xdr:cNvSpPr>
      </xdr:nvSpPr>
      <xdr:spPr>
        <a:xfrm flipH="1" flipV="1">
          <a:off x="2419350" y="101536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21</xdr:row>
      <xdr:rowOff>85725</xdr:rowOff>
    </xdr:from>
    <xdr:to>
      <xdr:col>15</xdr:col>
      <xdr:colOff>266700</xdr:colOff>
      <xdr:row>21</xdr:row>
      <xdr:rowOff>171450</xdr:rowOff>
    </xdr:to>
    <xdr:grpSp>
      <xdr:nvGrpSpPr>
        <xdr:cNvPr id="12" name="Gruppieren 21"/>
        <xdr:cNvGrpSpPr>
          <a:grpSpLocks/>
        </xdr:cNvGrpSpPr>
      </xdr:nvGrpSpPr>
      <xdr:grpSpPr>
        <a:xfrm>
          <a:off x="6000750" y="4467225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13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37</xdr:row>
      <xdr:rowOff>66675</xdr:rowOff>
    </xdr:from>
    <xdr:to>
      <xdr:col>12</xdr:col>
      <xdr:colOff>152400</xdr:colOff>
      <xdr:row>37</xdr:row>
      <xdr:rowOff>152400</xdr:rowOff>
    </xdr:to>
    <xdr:grpSp>
      <xdr:nvGrpSpPr>
        <xdr:cNvPr id="15" name="Gruppieren 22"/>
        <xdr:cNvGrpSpPr>
          <a:grpSpLocks/>
        </xdr:cNvGrpSpPr>
      </xdr:nvGrpSpPr>
      <xdr:grpSpPr>
        <a:xfrm>
          <a:off x="4943475" y="7905750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16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180975</xdr:colOff>
      <xdr:row>20</xdr:row>
      <xdr:rowOff>85725</xdr:rowOff>
    </xdr:from>
    <xdr:to>
      <xdr:col>15</xdr:col>
      <xdr:colOff>209550</xdr:colOff>
      <xdr:row>20</xdr:row>
      <xdr:rowOff>171450</xdr:rowOff>
    </xdr:to>
    <xdr:grpSp>
      <xdr:nvGrpSpPr>
        <xdr:cNvPr id="18" name="Gruppieren 28"/>
        <xdr:cNvGrpSpPr>
          <a:grpSpLocks/>
        </xdr:cNvGrpSpPr>
      </xdr:nvGrpSpPr>
      <xdr:grpSpPr>
        <a:xfrm>
          <a:off x="5943600" y="4238625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19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20</xdr:row>
      <xdr:rowOff>104775</xdr:rowOff>
    </xdr:from>
    <xdr:to>
      <xdr:col>18</xdr:col>
      <xdr:colOff>123825</xdr:colOff>
      <xdr:row>20</xdr:row>
      <xdr:rowOff>190500</xdr:rowOff>
    </xdr:to>
    <xdr:grpSp>
      <xdr:nvGrpSpPr>
        <xdr:cNvPr id="21" name="Gruppieren 31"/>
        <xdr:cNvGrpSpPr>
          <a:grpSpLocks/>
        </xdr:cNvGrpSpPr>
      </xdr:nvGrpSpPr>
      <xdr:grpSpPr>
        <a:xfrm>
          <a:off x="6800850" y="4257675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22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26</xdr:row>
      <xdr:rowOff>95250</xdr:rowOff>
    </xdr:from>
    <xdr:to>
      <xdr:col>15</xdr:col>
      <xdr:colOff>266700</xdr:colOff>
      <xdr:row>26</xdr:row>
      <xdr:rowOff>180975</xdr:rowOff>
    </xdr:to>
    <xdr:grpSp>
      <xdr:nvGrpSpPr>
        <xdr:cNvPr id="24" name="Gruppieren 34"/>
        <xdr:cNvGrpSpPr>
          <a:grpSpLocks/>
        </xdr:cNvGrpSpPr>
      </xdr:nvGrpSpPr>
      <xdr:grpSpPr>
        <a:xfrm>
          <a:off x="6000750" y="5619750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25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200025</xdr:colOff>
      <xdr:row>27</xdr:row>
      <xdr:rowOff>104775</xdr:rowOff>
    </xdr:from>
    <xdr:to>
      <xdr:col>15</xdr:col>
      <xdr:colOff>228600</xdr:colOff>
      <xdr:row>27</xdr:row>
      <xdr:rowOff>190500</xdr:rowOff>
    </xdr:to>
    <xdr:grpSp>
      <xdr:nvGrpSpPr>
        <xdr:cNvPr id="27" name="Gruppieren 37"/>
        <xdr:cNvGrpSpPr>
          <a:grpSpLocks/>
        </xdr:cNvGrpSpPr>
      </xdr:nvGrpSpPr>
      <xdr:grpSpPr>
        <a:xfrm>
          <a:off x="5962650" y="5857875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28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247650</xdr:colOff>
      <xdr:row>26</xdr:row>
      <xdr:rowOff>104775</xdr:rowOff>
    </xdr:from>
    <xdr:to>
      <xdr:col>18</xdr:col>
      <xdr:colOff>276225</xdr:colOff>
      <xdr:row>26</xdr:row>
      <xdr:rowOff>190500</xdr:rowOff>
    </xdr:to>
    <xdr:grpSp>
      <xdr:nvGrpSpPr>
        <xdr:cNvPr id="30" name="Gruppieren 40"/>
        <xdr:cNvGrpSpPr>
          <a:grpSpLocks/>
        </xdr:cNvGrpSpPr>
      </xdr:nvGrpSpPr>
      <xdr:grpSpPr>
        <a:xfrm>
          <a:off x="6953250" y="5629275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31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142875</xdr:colOff>
      <xdr:row>40</xdr:row>
      <xdr:rowOff>76200</xdr:rowOff>
    </xdr:from>
    <xdr:to>
      <xdr:col>12</xdr:col>
      <xdr:colOff>171450</xdr:colOff>
      <xdr:row>40</xdr:row>
      <xdr:rowOff>161925</xdr:rowOff>
    </xdr:to>
    <xdr:grpSp>
      <xdr:nvGrpSpPr>
        <xdr:cNvPr id="33" name="Gruppieren 48"/>
        <xdr:cNvGrpSpPr>
          <a:grpSpLocks/>
        </xdr:cNvGrpSpPr>
      </xdr:nvGrpSpPr>
      <xdr:grpSpPr>
        <a:xfrm>
          <a:off x="4962525" y="8467725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34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43</xdr:row>
      <xdr:rowOff>47625</xdr:rowOff>
    </xdr:from>
    <xdr:to>
      <xdr:col>12</xdr:col>
      <xdr:colOff>161925</xdr:colOff>
      <xdr:row>43</xdr:row>
      <xdr:rowOff>133350</xdr:rowOff>
    </xdr:to>
    <xdr:grpSp>
      <xdr:nvGrpSpPr>
        <xdr:cNvPr id="36" name="Gruppieren 51"/>
        <xdr:cNvGrpSpPr>
          <a:grpSpLocks/>
        </xdr:cNvGrpSpPr>
      </xdr:nvGrpSpPr>
      <xdr:grpSpPr>
        <a:xfrm>
          <a:off x="4953000" y="8991600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37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46</xdr:row>
      <xdr:rowOff>76200</xdr:rowOff>
    </xdr:from>
    <xdr:to>
      <xdr:col>12</xdr:col>
      <xdr:colOff>142875</xdr:colOff>
      <xdr:row>46</xdr:row>
      <xdr:rowOff>161925</xdr:rowOff>
    </xdr:to>
    <xdr:grpSp>
      <xdr:nvGrpSpPr>
        <xdr:cNvPr id="39" name="Gruppieren 54"/>
        <xdr:cNvGrpSpPr>
          <a:grpSpLocks/>
        </xdr:cNvGrpSpPr>
      </xdr:nvGrpSpPr>
      <xdr:grpSpPr>
        <a:xfrm>
          <a:off x="4933950" y="9572625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40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49</xdr:row>
      <xdr:rowOff>66675</xdr:rowOff>
    </xdr:from>
    <xdr:to>
      <xdr:col>12</xdr:col>
      <xdr:colOff>152400</xdr:colOff>
      <xdr:row>49</xdr:row>
      <xdr:rowOff>152400</xdr:rowOff>
    </xdr:to>
    <xdr:grpSp>
      <xdr:nvGrpSpPr>
        <xdr:cNvPr id="42" name="Gruppieren 57"/>
        <xdr:cNvGrpSpPr>
          <a:grpSpLocks/>
        </xdr:cNvGrpSpPr>
      </xdr:nvGrpSpPr>
      <xdr:grpSpPr>
        <a:xfrm>
          <a:off x="4943475" y="10115550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43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64</xdr:row>
      <xdr:rowOff>76200</xdr:rowOff>
    </xdr:from>
    <xdr:to>
      <xdr:col>12</xdr:col>
      <xdr:colOff>152400</xdr:colOff>
      <xdr:row>64</xdr:row>
      <xdr:rowOff>161925</xdr:rowOff>
    </xdr:to>
    <xdr:grpSp>
      <xdr:nvGrpSpPr>
        <xdr:cNvPr id="45" name="Gruppieren 60"/>
        <xdr:cNvGrpSpPr>
          <a:grpSpLocks/>
        </xdr:cNvGrpSpPr>
      </xdr:nvGrpSpPr>
      <xdr:grpSpPr>
        <a:xfrm>
          <a:off x="4943475" y="13554075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46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55</xdr:row>
      <xdr:rowOff>104775</xdr:rowOff>
    </xdr:from>
    <xdr:to>
      <xdr:col>4</xdr:col>
      <xdr:colOff>142875</xdr:colOff>
      <xdr:row>55</xdr:row>
      <xdr:rowOff>133350</xdr:rowOff>
    </xdr:to>
    <xdr:sp>
      <xdr:nvSpPr>
        <xdr:cNvPr id="48" name="Oval 100"/>
        <xdr:cNvSpPr>
          <a:spLocks/>
        </xdr:cNvSpPr>
      </xdr:nvSpPr>
      <xdr:spPr>
        <a:xfrm flipH="1" flipV="1">
          <a:off x="2419350" y="115252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58</xdr:row>
      <xdr:rowOff>104775</xdr:rowOff>
    </xdr:from>
    <xdr:to>
      <xdr:col>4</xdr:col>
      <xdr:colOff>142875</xdr:colOff>
      <xdr:row>58</xdr:row>
      <xdr:rowOff>133350</xdr:rowOff>
    </xdr:to>
    <xdr:sp>
      <xdr:nvSpPr>
        <xdr:cNvPr id="49" name="Oval 100"/>
        <xdr:cNvSpPr>
          <a:spLocks/>
        </xdr:cNvSpPr>
      </xdr:nvSpPr>
      <xdr:spPr>
        <a:xfrm flipH="1" flipV="1">
          <a:off x="2419350" y="122110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61</xdr:row>
      <xdr:rowOff>104775</xdr:rowOff>
    </xdr:from>
    <xdr:to>
      <xdr:col>4</xdr:col>
      <xdr:colOff>142875</xdr:colOff>
      <xdr:row>61</xdr:row>
      <xdr:rowOff>133350</xdr:rowOff>
    </xdr:to>
    <xdr:sp>
      <xdr:nvSpPr>
        <xdr:cNvPr id="50" name="Oval 100"/>
        <xdr:cNvSpPr>
          <a:spLocks/>
        </xdr:cNvSpPr>
      </xdr:nvSpPr>
      <xdr:spPr>
        <a:xfrm flipH="1" flipV="1">
          <a:off x="2419350" y="128968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64</xdr:row>
      <xdr:rowOff>104775</xdr:rowOff>
    </xdr:from>
    <xdr:to>
      <xdr:col>4</xdr:col>
      <xdr:colOff>142875</xdr:colOff>
      <xdr:row>64</xdr:row>
      <xdr:rowOff>133350</xdr:rowOff>
    </xdr:to>
    <xdr:sp>
      <xdr:nvSpPr>
        <xdr:cNvPr id="51" name="Oval 100"/>
        <xdr:cNvSpPr>
          <a:spLocks/>
        </xdr:cNvSpPr>
      </xdr:nvSpPr>
      <xdr:spPr>
        <a:xfrm flipH="1" flipV="1">
          <a:off x="2419350" y="135826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95250</xdr:rowOff>
    </xdr:from>
    <xdr:to>
      <xdr:col>12</xdr:col>
      <xdr:colOff>142875</xdr:colOff>
      <xdr:row>55</xdr:row>
      <xdr:rowOff>180975</xdr:rowOff>
    </xdr:to>
    <xdr:grpSp>
      <xdr:nvGrpSpPr>
        <xdr:cNvPr id="52" name="Gruppieren 73"/>
        <xdr:cNvGrpSpPr>
          <a:grpSpLocks/>
        </xdr:cNvGrpSpPr>
      </xdr:nvGrpSpPr>
      <xdr:grpSpPr>
        <a:xfrm>
          <a:off x="4933950" y="11515725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53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58</xdr:row>
      <xdr:rowOff>66675</xdr:rowOff>
    </xdr:from>
    <xdr:to>
      <xdr:col>12</xdr:col>
      <xdr:colOff>161925</xdr:colOff>
      <xdr:row>58</xdr:row>
      <xdr:rowOff>152400</xdr:rowOff>
    </xdr:to>
    <xdr:grpSp>
      <xdr:nvGrpSpPr>
        <xdr:cNvPr id="55" name="Gruppieren 76"/>
        <xdr:cNvGrpSpPr>
          <a:grpSpLocks/>
        </xdr:cNvGrpSpPr>
      </xdr:nvGrpSpPr>
      <xdr:grpSpPr>
        <a:xfrm>
          <a:off x="4953000" y="12172950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56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61</xdr:row>
      <xdr:rowOff>95250</xdr:rowOff>
    </xdr:from>
    <xdr:to>
      <xdr:col>12</xdr:col>
      <xdr:colOff>152400</xdr:colOff>
      <xdr:row>61</xdr:row>
      <xdr:rowOff>180975</xdr:rowOff>
    </xdr:to>
    <xdr:grpSp>
      <xdr:nvGrpSpPr>
        <xdr:cNvPr id="58" name="Gruppieren 79"/>
        <xdr:cNvGrpSpPr>
          <a:grpSpLocks/>
        </xdr:cNvGrpSpPr>
      </xdr:nvGrpSpPr>
      <xdr:grpSpPr>
        <a:xfrm>
          <a:off x="4943475" y="12887325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59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21</xdr:row>
      <xdr:rowOff>104775</xdr:rowOff>
    </xdr:from>
    <xdr:to>
      <xdr:col>6</xdr:col>
      <xdr:colOff>161925</xdr:colOff>
      <xdr:row>21</xdr:row>
      <xdr:rowOff>133350</xdr:rowOff>
    </xdr:to>
    <xdr:sp>
      <xdr:nvSpPr>
        <xdr:cNvPr id="1" name="Oval 100"/>
        <xdr:cNvSpPr>
          <a:spLocks/>
        </xdr:cNvSpPr>
      </xdr:nvSpPr>
      <xdr:spPr>
        <a:xfrm flipH="1" flipV="1">
          <a:off x="3067050" y="44862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21</xdr:row>
      <xdr:rowOff>114300</xdr:rowOff>
    </xdr:from>
    <xdr:to>
      <xdr:col>10</xdr:col>
      <xdr:colOff>219075</xdr:colOff>
      <xdr:row>21</xdr:row>
      <xdr:rowOff>142875</xdr:rowOff>
    </xdr:to>
    <xdr:sp>
      <xdr:nvSpPr>
        <xdr:cNvPr id="2" name="Oval 100"/>
        <xdr:cNvSpPr>
          <a:spLocks/>
        </xdr:cNvSpPr>
      </xdr:nvSpPr>
      <xdr:spPr>
        <a:xfrm flipH="1" flipV="1">
          <a:off x="4219575" y="44958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24</xdr:row>
      <xdr:rowOff>123825</xdr:rowOff>
    </xdr:from>
    <xdr:to>
      <xdr:col>7</xdr:col>
      <xdr:colOff>200025</xdr:colOff>
      <xdr:row>24</xdr:row>
      <xdr:rowOff>152400</xdr:rowOff>
    </xdr:to>
    <xdr:sp>
      <xdr:nvSpPr>
        <xdr:cNvPr id="3" name="Oval 100"/>
        <xdr:cNvSpPr>
          <a:spLocks/>
        </xdr:cNvSpPr>
      </xdr:nvSpPr>
      <xdr:spPr>
        <a:xfrm flipH="1" flipV="1">
          <a:off x="3324225" y="51911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24</xdr:row>
      <xdr:rowOff>114300</xdr:rowOff>
    </xdr:from>
    <xdr:to>
      <xdr:col>9</xdr:col>
      <xdr:colOff>200025</xdr:colOff>
      <xdr:row>24</xdr:row>
      <xdr:rowOff>142875</xdr:rowOff>
    </xdr:to>
    <xdr:sp>
      <xdr:nvSpPr>
        <xdr:cNvPr id="4" name="Oval 100"/>
        <xdr:cNvSpPr>
          <a:spLocks/>
        </xdr:cNvSpPr>
      </xdr:nvSpPr>
      <xdr:spPr>
        <a:xfrm flipH="1" flipV="1">
          <a:off x="3914775" y="51816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31</xdr:row>
      <xdr:rowOff>133350</xdr:rowOff>
    </xdr:from>
    <xdr:to>
      <xdr:col>4</xdr:col>
      <xdr:colOff>76200</xdr:colOff>
      <xdr:row>31</xdr:row>
      <xdr:rowOff>161925</xdr:rowOff>
    </xdr:to>
    <xdr:sp>
      <xdr:nvSpPr>
        <xdr:cNvPr id="5" name="Oval 100"/>
        <xdr:cNvSpPr>
          <a:spLocks/>
        </xdr:cNvSpPr>
      </xdr:nvSpPr>
      <xdr:spPr>
        <a:xfrm flipH="1" flipV="1">
          <a:off x="2362200" y="66675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34</xdr:row>
      <xdr:rowOff>123825</xdr:rowOff>
    </xdr:from>
    <xdr:to>
      <xdr:col>6</xdr:col>
      <xdr:colOff>104775</xdr:colOff>
      <xdr:row>34</xdr:row>
      <xdr:rowOff>152400</xdr:rowOff>
    </xdr:to>
    <xdr:sp>
      <xdr:nvSpPr>
        <xdr:cNvPr id="6" name="Oval 100"/>
        <xdr:cNvSpPr>
          <a:spLocks/>
        </xdr:cNvSpPr>
      </xdr:nvSpPr>
      <xdr:spPr>
        <a:xfrm flipH="1" flipV="1">
          <a:off x="3009900" y="72104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95250</xdr:rowOff>
    </xdr:from>
    <xdr:to>
      <xdr:col>8</xdr:col>
      <xdr:colOff>38100</xdr:colOff>
      <xdr:row>37</xdr:row>
      <xdr:rowOff>123825</xdr:rowOff>
    </xdr:to>
    <xdr:sp>
      <xdr:nvSpPr>
        <xdr:cNvPr id="7" name="Oval 100"/>
        <xdr:cNvSpPr>
          <a:spLocks/>
        </xdr:cNvSpPr>
      </xdr:nvSpPr>
      <xdr:spPr>
        <a:xfrm flipH="1" flipV="1">
          <a:off x="3495675" y="77343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40</xdr:row>
      <xdr:rowOff>95250</xdr:rowOff>
    </xdr:from>
    <xdr:to>
      <xdr:col>4</xdr:col>
      <xdr:colOff>57150</xdr:colOff>
      <xdr:row>40</xdr:row>
      <xdr:rowOff>180975</xdr:rowOff>
    </xdr:to>
    <xdr:grpSp>
      <xdr:nvGrpSpPr>
        <xdr:cNvPr id="8" name="Gruppieren 11"/>
        <xdr:cNvGrpSpPr>
          <a:grpSpLocks/>
        </xdr:cNvGrpSpPr>
      </xdr:nvGrpSpPr>
      <xdr:grpSpPr>
        <a:xfrm>
          <a:off x="2343150" y="8286750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9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161925</xdr:colOff>
      <xdr:row>43</xdr:row>
      <xdr:rowOff>104775</xdr:rowOff>
    </xdr:from>
    <xdr:to>
      <xdr:col>7</xdr:col>
      <xdr:colOff>190500</xdr:colOff>
      <xdr:row>43</xdr:row>
      <xdr:rowOff>133350</xdr:rowOff>
    </xdr:to>
    <xdr:sp>
      <xdr:nvSpPr>
        <xdr:cNvPr id="11" name="Oval 100"/>
        <xdr:cNvSpPr>
          <a:spLocks/>
        </xdr:cNvSpPr>
      </xdr:nvSpPr>
      <xdr:spPr>
        <a:xfrm flipH="1" flipV="1">
          <a:off x="3314700" y="88487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46</xdr:row>
      <xdr:rowOff>85725</xdr:rowOff>
    </xdr:from>
    <xdr:to>
      <xdr:col>8</xdr:col>
      <xdr:colOff>123825</xdr:colOff>
      <xdr:row>46</xdr:row>
      <xdr:rowOff>171450</xdr:rowOff>
    </xdr:to>
    <xdr:grpSp>
      <xdr:nvGrpSpPr>
        <xdr:cNvPr id="12" name="Gruppieren 15"/>
        <xdr:cNvGrpSpPr>
          <a:grpSpLocks/>
        </xdr:cNvGrpSpPr>
      </xdr:nvGrpSpPr>
      <xdr:grpSpPr>
        <a:xfrm>
          <a:off x="3581400" y="9448800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13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31</xdr:row>
      <xdr:rowOff>95250</xdr:rowOff>
    </xdr:from>
    <xdr:to>
      <xdr:col>16</xdr:col>
      <xdr:colOff>76200</xdr:colOff>
      <xdr:row>31</xdr:row>
      <xdr:rowOff>123825</xdr:rowOff>
    </xdr:to>
    <xdr:sp>
      <xdr:nvSpPr>
        <xdr:cNvPr id="15" name="Oval 100"/>
        <xdr:cNvSpPr>
          <a:spLocks/>
        </xdr:cNvSpPr>
      </xdr:nvSpPr>
      <xdr:spPr>
        <a:xfrm flipH="1" flipV="1">
          <a:off x="5962650" y="66294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34</xdr:row>
      <xdr:rowOff>76200</xdr:rowOff>
    </xdr:from>
    <xdr:to>
      <xdr:col>16</xdr:col>
      <xdr:colOff>66675</xdr:colOff>
      <xdr:row>34</xdr:row>
      <xdr:rowOff>161925</xdr:rowOff>
    </xdr:to>
    <xdr:grpSp>
      <xdr:nvGrpSpPr>
        <xdr:cNvPr id="16" name="Gruppieren 15"/>
        <xdr:cNvGrpSpPr>
          <a:grpSpLocks/>
        </xdr:cNvGrpSpPr>
      </xdr:nvGrpSpPr>
      <xdr:grpSpPr>
        <a:xfrm>
          <a:off x="5953125" y="7162800"/>
          <a:ext cx="28575" cy="85725"/>
          <a:chOff x="7667625" y="4229100"/>
          <a:chExt cx="28575" cy="85725"/>
        </a:xfrm>
        <a:solidFill>
          <a:srgbClr val="FFFFFF"/>
        </a:solidFill>
      </xdr:grpSpPr>
      <xdr:sp>
        <xdr:nvSpPr>
          <xdr:cNvPr id="17" name="Oval 100"/>
          <xdr:cNvSpPr>
            <a:spLocks/>
          </xdr:cNvSpPr>
        </xdr:nvSpPr>
        <xdr:spPr>
          <a:xfrm flipH="1" flipV="1">
            <a:off x="7667625" y="4229100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100"/>
          <xdr:cNvSpPr>
            <a:spLocks/>
          </xdr:cNvSpPr>
        </xdr:nvSpPr>
        <xdr:spPr>
          <a:xfrm flipH="1" flipV="1">
            <a:off x="7667625" y="4286257"/>
            <a:ext cx="28575" cy="28568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19050</xdr:colOff>
      <xdr:row>37</xdr:row>
      <xdr:rowOff>114300</xdr:rowOff>
    </xdr:from>
    <xdr:to>
      <xdr:col>17</xdr:col>
      <xdr:colOff>47625</xdr:colOff>
      <xdr:row>37</xdr:row>
      <xdr:rowOff>142875</xdr:rowOff>
    </xdr:to>
    <xdr:sp>
      <xdr:nvSpPr>
        <xdr:cNvPr id="19" name="Oval 100"/>
        <xdr:cNvSpPr>
          <a:spLocks/>
        </xdr:cNvSpPr>
      </xdr:nvSpPr>
      <xdr:spPr>
        <a:xfrm flipH="1" flipV="1">
          <a:off x="6248400" y="77533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40</xdr:row>
      <xdr:rowOff>114300</xdr:rowOff>
    </xdr:from>
    <xdr:to>
      <xdr:col>19</xdr:col>
      <xdr:colOff>57150</xdr:colOff>
      <xdr:row>40</xdr:row>
      <xdr:rowOff>142875</xdr:rowOff>
    </xdr:to>
    <xdr:sp>
      <xdr:nvSpPr>
        <xdr:cNvPr id="20" name="Oval 100"/>
        <xdr:cNvSpPr>
          <a:spLocks/>
        </xdr:cNvSpPr>
      </xdr:nvSpPr>
      <xdr:spPr>
        <a:xfrm flipH="1" flipV="1">
          <a:off x="6886575" y="83058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F82"/>
  <sheetViews>
    <sheetView tabSelected="1" zoomScaleSheetLayoutView="100" workbookViewId="0" topLeftCell="A1">
      <selection activeCell="A13" sqref="A13"/>
    </sheetView>
  </sheetViews>
  <sheetFormatPr defaultColWidth="11.421875" defaultRowHeight="12.75"/>
  <cols>
    <col min="1" max="1" width="20.421875" style="0" customWidth="1"/>
    <col min="2" max="4" width="4.7109375" style="0" customWidth="1"/>
    <col min="5" max="5" width="3.57421875" style="0" customWidth="1"/>
    <col min="6" max="6" width="3.28125" style="0" customWidth="1"/>
    <col min="7" max="7" width="4.28125" style="0" customWidth="1"/>
    <col min="8" max="28" width="4.7109375" style="0" customWidth="1"/>
  </cols>
  <sheetData>
    <row r="1" spans="1:31" ht="20.25">
      <c r="A1" s="1"/>
      <c r="B1" s="2"/>
      <c r="C1" s="1"/>
      <c r="D1" s="3"/>
      <c r="E1" s="3"/>
      <c r="F1" s="3"/>
      <c r="G1" s="3"/>
      <c r="H1" s="4"/>
      <c r="I1" s="3"/>
      <c r="J1" s="3"/>
      <c r="K1" s="3"/>
      <c r="L1" s="1"/>
      <c r="M1" s="5" t="s">
        <v>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0.25">
      <c r="A2" s="1"/>
      <c r="B2" s="2" t="s">
        <v>32</v>
      </c>
      <c r="C2" s="1"/>
      <c r="D2" s="1"/>
      <c r="E2" s="1"/>
      <c r="F2" s="1"/>
      <c r="G2" s="1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9"/>
      <c r="B3" s="8"/>
      <c r="C3" s="8"/>
      <c r="D3" s="8"/>
      <c r="E3" s="8"/>
      <c r="F3" s="8"/>
      <c r="G3" s="8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">
      <c r="A4" s="1"/>
      <c r="B4" s="10" t="s">
        <v>1</v>
      </c>
      <c r="C4" s="10"/>
      <c r="D4" s="10"/>
      <c r="E4" s="10"/>
      <c r="F4" s="10"/>
      <c r="G4" s="10"/>
      <c r="H4" s="11"/>
      <c r="I4" s="12"/>
      <c r="J4" s="12"/>
      <c r="K4" s="12"/>
      <c r="L4" s="12"/>
      <c r="M4" s="12"/>
      <c r="N4" s="12"/>
      <c r="O4" s="12"/>
      <c r="P4" s="12"/>
      <c r="Q4" s="1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>
      <c r="A5" s="61" t="s">
        <v>87</v>
      </c>
      <c r="B5" s="10" t="s">
        <v>2</v>
      </c>
      <c r="C5" s="10"/>
      <c r="D5" s="10"/>
      <c r="E5" s="10"/>
      <c r="F5" s="10"/>
      <c r="G5" s="10"/>
      <c r="H5" s="11"/>
      <c r="I5" s="12"/>
      <c r="J5" s="12"/>
      <c r="K5" s="12"/>
      <c r="L5" s="12"/>
      <c r="M5" s="12"/>
      <c r="N5" s="12"/>
      <c r="O5" s="12"/>
      <c r="P5" s="12"/>
      <c r="Q5" s="1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>
      <c r="A6" s="61" t="s">
        <v>88</v>
      </c>
      <c r="B6" s="13" t="s">
        <v>3</v>
      </c>
      <c r="C6" s="13"/>
      <c r="D6" s="13"/>
      <c r="E6" s="13"/>
      <c r="F6" s="13"/>
      <c r="G6" s="13"/>
      <c r="H6" s="14"/>
      <c r="I6" s="15"/>
      <c r="J6" s="15"/>
      <c r="K6" s="15"/>
      <c r="L6" s="15"/>
      <c r="M6" s="15"/>
      <c r="N6" s="15"/>
      <c r="O6" s="15"/>
      <c r="P6" s="15"/>
      <c r="Q6" s="1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>
      <c r="A7" s="61" t="s">
        <v>89</v>
      </c>
      <c r="B7" s="16" t="s">
        <v>4</v>
      </c>
      <c r="C7" s="16"/>
      <c r="D7" s="16"/>
      <c r="E7" s="16"/>
      <c r="F7" s="16"/>
      <c r="G7" s="16"/>
      <c r="H7" s="17"/>
      <c r="I7" s="18"/>
      <c r="J7" s="18"/>
      <c r="K7" s="18"/>
      <c r="L7" s="18"/>
      <c r="M7" s="18"/>
      <c r="N7" s="18"/>
      <c r="O7" s="18"/>
      <c r="P7" s="18"/>
      <c r="Q7" s="1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>
      <c r="A8" s="1"/>
      <c r="B8" s="7" t="s">
        <v>5</v>
      </c>
      <c r="C8" s="19"/>
      <c r="D8" s="19"/>
      <c r="E8" s="19"/>
      <c r="F8" s="19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">
      <c r="A10" s="8" t="s">
        <v>10</v>
      </c>
      <c r="B10" s="27">
        <v>5</v>
      </c>
      <c r="C10" s="1"/>
      <c r="D10" s="1"/>
      <c r="E10" s="1"/>
      <c r="F10" s="1"/>
      <c r="G10" s="1"/>
      <c r="H10" s="21"/>
      <c r="I10" s="21"/>
      <c r="J10" s="22" t="s">
        <v>20</v>
      </c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1"/>
      <c r="V10" s="22" t="s">
        <v>6</v>
      </c>
      <c r="W10" s="21"/>
      <c r="X10" s="1"/>
      <c r="Y10" s="1"/>
      <c r="Z10" s="1"/>
      <c r="AA10" s="1"/>
      <c r="AB10" s="1"/>
      <c r="AC10" s="1"/>
      <c r="AD10" s="1"/>
      <c r="AE10" s="1"/>
    </row>
    <row r="11" spans="1:31" ht="15">
      <c r="A11" s="8"/>
      <c r="B11" s="23"/>
      <c r="C11" s="1"/>
      <c r="D11" s="1"/>
      <c r="E11" s="1"/>
      <c r="F11" s="1"/>
      <c r="G11" s="1"/>
      <c r="H11" s="21"/>
      <c r="I11" s="22">
        <f>SIN(B10*4.231)</f>
        <v>0.74206692058282</v>
      </c>
      <c r="J11" s="22">
        <f>SIN(B10*2.1)</f>
        <v>-0.87969575997167</v>
      </c>
      <c r="K11" s="22">
        <f>SIN(B10*7.4)</f>
        <v>-0.6435381333569995</v>
      </c>
      <c r="L11" s="21"/>
      <c r="M11" s="22">
        <f>ROUND($V$11*SIN(B10*3.14)+1,0)</f>
        <v>1</v>
      </c>
      <c r="N11" s="22">
        <f>ROUND($V$11*SIN(B10+1.78)+1,0)</f>
        <v>8</v>
      </c>
      <c r="O11" s="22">
        <f>ROUND($V$11*SIN(B10+2*0.9)+1,0)</f>
        <v>8</v>
      </c>
      <c r="P11" s="22">
        <f>ROUND($V$11*SIN(2*(B10+3))+1,0)</f>
        <v>-3</v>
      </c>
      <c r="Q11" s="22">
        <f>ROUND($V$11*SIN(B10+4.1)+1,0)</f>
        <v>6</v>
      </c>
      <c r="R11" s="22">
        <f>ROUND($V$11*SIN(3*(B10+5.2))+1,0)</f>
        <v>-10</v>
      </c>
      <c r="S11" s="21"/>
      <c r="T11" s="22"/>
      <c r="U11" s="21"/>
      <c r="V11" s="22">
        <f>B10+10</f>
        <v>15</v>
      </c>
      <c r="W11" s="21"/>
      <c r="X11" s="1"/>
      <c r="Y11" s="1"/>
      <c r="Z11" s="1"/>
      <c r="AA11" s="1"/>
      <c r="AB11" s="1"/>
      <c r="AC11" s="1"/>
      <c r="AD11" s="1"/>
      <c r="AE11" s="1"/>
    </row>
    <row r="12" spans="1:31" ht="15">
      <c r="A12" s="56" t="s">
        <v>86</v>
      </c>
      <c r="B12" s="8"/>
      <c r="C12" s="1"/>
      <c r="D12" s="1"/>
      <c r="E12" s="1"/>
      <c r="F12" s="1"/>
      <c r="G12" s="1"/>
      <c r="H12" s="21"/>
      <c r="I12" s="22">
        <f>SIN(B10*1.51)</f>
        <v>0.9541522662795148</v>
      </c>
      <c r="J12" s="22">
        <f>SIN(B10*3.1)</f>
        <v>0.2064674819377966</v>
      </c>
      <c r="K12" s="22">
        <f>SIN(B10*3.1)</f>
        <v>0.2064674819377966</v>
      </c>
      <c r="L12" s="21"/>
      <c r="M12" s="22">
        <f>ROUND($V$11*SIN(B10+0.1*3.14)+1,0)</f>
        <v>-11</v>
      </c>
      <c r="N12" s="22">
        <f>ROUND($V$11*SIN(B10+2)+1,0)</f>
        <v>11</v>
      </c>
      <c r="O12" s="22">
        <f>ROUND($V$11*SIN(B10+2.6)+1,0)</f>
        <v>16</v>
      </c>
      <c r="P12" s="22">
        <f>ROUND($V$11*SIN(2*(B10+4.7))+1,0)</f>
        <v>9</v>
      </c>
      <c r="Q12" s="22">
        <f>ROUND($V$11*SIN(B10+2.35)+1,0)</f>
        <v>14</v>
      </c>
      <c r="R12" s="22">
        <f>ROUND($V$11*SIN(3*(B10+5.34))+1,0)</f>
        <v>-5</v>
      </c>
      <c r="S12" s="22"/>
      <c r="T12" s="22"/>
      <c r="U12" s="21"/>
      <c r="V12" s="21"/>
      <c r="W12" s="21"/>
      <c r="X12" s="1"/>
      <c r="Y12" s="1"/>
      <c r="Z12" s="1"/>
      <c r="AA12" s="1"/>
      <c r="AB12" s="1"/>
      <c r="AC12" s="1"/>
      <c r="AD12" s="1"/>
      <c r="AE12" s="1"/>
    </row>
    <row r="13" spans="1:31" ht="15">
      <c r="A13" s="60"/>
      <c r="B13" s="23" t="s">
        <v>84</v>
      </c>
      <c r="C13" s="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1"/>
      <c r="X13" s="1"/>
      <c r="Y13" s="1"/>
      <c r="Z13" s="1"/>
      <c r="AA13" s="1"/>
      <c r="AB13" s="1"/>
      <c r="AC13" s="1"/>
      <c r="AD13" s="1"/>
      <c r="AE13" s="1"/>
    </row>
    <row r="14" spans="1:31" ht="15">
      <c r="A14" s="60"/>
      <c r="B14" s="23" t="s">
        <v>85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1"/>
      <c r="R14" s="21"/>
      <c r="S14" s="21"/>
      <c r="T14" s="21"/>
      <c r="U14" s="21"/>
      <c r="V14" s="21"/>
      <c r="W14" s="21"/>
      <c r="X14" s="1"/>
      <c r="Y14" s="1"/>
      <c r="Z14" s="1"/>
      <c r="AA14" s="1"/>
      <c r="AB14" s="1"/>
      <c r="AC14" s="1"/>
      <c r="AD14" s="1"/>
      <c r="AE14" s="1"/>
    </row>
    <row r="15" spans="1:31" ht="18">
      <c r="A15" s="24" t="s">
        <v>7</v>
      </c>
      <c r="B15" s="29"/>
      <c r="C15" s="25"/>
      <c r="D15" s="25" t="s">
        <v>26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1"/>
      <c r="Z15" s="1"/>
      <c r="AA15" s="1"/>
      <c r="AB15" s="1"/>
      <c r="AC15" s="1"/>
      <c r="AD15" s="1"/>
      <c r="AE15" s="1"/>
    </row>
    <row r="16" spans="1:31" ht="18">
      <c r="A16" s="24"/>
      <c r="B16" s="29"/>
      <c r="C16" s="25"/>
      <c r="D16" s="25" t="s">
        <v>11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1"/>
      <c r="P16" s="21"/>
      <c r="Q16" s="21"/>
      <c r="R16" s="21"/>
      <c r="S16" s="21"/>
      <c r="T16" s="21"/>
      <c r="U16" s="21"/>
      <c r="V16" s="21"/>
      <c r="W16" s="21"/>
      <c r="X16" s="1"/>
      <c r="Y16" s="1"/>
      <c r="Z16" s="1"/>
      <c r="AA16" s="1"/>
      <c r="AB16" s="1"/>
      <c r="AC16" s="1"/>
      <c r="AD16" s="1"/>
      <c r="AE16" s="1"/>
    </row>
    <row r="17" spans="1:31" ht="18">
      <c r="A17" s="24"/>
      <c r="B17" s="2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1"/>
      <c r="P17" s="21"/>
      <c r="Q17" s="21"/>
      <c r="R17" s="21"/>
      <c r="S17" s="21"/>
      <c r="T17" s="21"/>
      <c r="U17" s="21"/>
      <c r="V17" s="21"/>
      <c r="W17" s="21"/>
      <c r="X17" s="1"/>
      <c r="Y17" s="1"/>
      <c r="Z17" s="1"/>
      <c r="AA17" s="1"/>
      <c r="AB17" s="1"/>
      <c r="AC17" s="1"/>
      <c r="AD17" s="1"/>
      <c r="AE17" s="1"/>
    </row>
    <row r="18" spans="1:32" ht="18">
      <c r="A18" s="1"/>
      <c r="B18" s="25"/>
      <c r="C18" s="25"/>
      <c r="D18" s="25" t="s">
        <v>23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5"/>
      <c r="AB18" s="1"/>
      <c r="AC18" s="1"/>
      <c r="AD18" s="1"/>
      <c r="AE18" s="1"/>
      <c r="AF18" s="1"/>
    </row>
    <row r="19" spans="1:32" ht="18">
      <c r="A19" s="1"/>
      <c r="B19" s="25"/>
      <c r="C19" s="25"/>
      <c r="D19" s="25" t="s">
        <v>25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8">
      <c r="A20" s="1"/>
      <c r="B20" s="25"/>
      <c r="C20" s="25"/>
      <c r="D20" s="31" t="s">
        <v>24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8">
      <c r="A21" s="1"/>
      <c r="B21" s="25"/>
      <c r="C21" s="25"/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8">
      <c r="A22" s="1"/>
      <c r="B22" s="25"/>
      <c r="C22" s="25"/>
      <c r="D22" s="32" t="s">
        <v>29</v>
      </c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8">
      <c r="A23" s="1"/>
      <c r="B23" s="25"/>
      <c r="C23" s="25"/>
      <c r="D23" s="32" t="s">
        <v>14</v>
      </c>
      <c r="E23" s="21"/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8">
      <c r="A24" s="1"/>
      <c r="B24" s="25"/>
      <c r="C24" s="25"/>
      <c r="D24" s="33" t="s">
        <v>15</v>
      </c>
      <c r="E24" s="21"/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8">
      <c r="A25" s="1"/>
      <c r="B25" s="25"/>
      <c r="C25" s="25"/>
      <c r="D25" s="33"/>
      <c r="E25" s="21"/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">
      <c r="A26" s="1"/>
      <c r="B26" s="1"/>
      <c r="C26" s="1"/>
      <c r="D26" s="25" t="s">
        <v>12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8">
      <c r="A27" s="1"/>
      <c r="B27" s="1"/>
      <c r="C27" s="1"/>
      <c r="D27" s="25" t="s">
        <v>16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8">
      <c r="A28" s="1"/>
      <c r="B28" s="1"/>
      <c r="C28" s="1"/>
      <c r="D28" s="31" t="s">
        <v>17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8">
      <c r="A29" s="1"/>
      <c r="B29" s="1"/>
      <c r="C29" s="1"/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8">
      <c r="A30" s="1"/>
      <c r="B30" s="1"/>
      <c r="C30" s="1"/>
      <c r="D30" s="32" t="s">
        <v>13</v>
      </c>
      <c r="E30" s="21"/>
      <c r="F30" s="2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8">
      <c r="A31" s="1"/>
      <c r="B31" s="1"/>
      <c r="C31" s="1"/>
      <c r="D31" s="32" t="s">
        <v>18</v>
      </c>
      <c r="E31" s="21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8">
      <c r="A32" s="1"/>
      <c r="B32" s="1"/>
      <c r="C32" s="1"/>
      <c r="D32" s="33" t="s">
        <v>19</v>
      </c>
      <c r="E32" s="21"/>
      <c r="F32" s="2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8">
      <c r="A34" s="1"/>
      <c r="B34" s="1"/>
      <c r="C34" s="1"/>
      <c r="D34" s="35" t="s">
        <v>27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8">
      <c r="A35" s="1"/>
      <c r="B35" s="1"/>
      <c r="C35" s="1"/>
      <c r="D35" s="35" t="s">
        <v>28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8" customHeight="1">
      <c r="A36" s="1"/>
      <c r="B36" s="1"/>
      <c r="C36" s="1"/>
      <c r="D36" s="22">
        <f>N11</f>
        <v>8</v>
      </c>
      <c r="E36" s="22">
        <f>IF(J11&lt;=0,-1,1)</f>
        <v>-1</v>
      </c>
      <c r="F36" s="1"/>
      <c r="G36" s="22">
        <f>Q11</f>
        <v>6</v>
      </c>
      <c r="H36" s="1"/>
      <c r="I36" s="22">
        <f>D36</f>
        <v>8</v>
      </c>
      <c r="J36" s="22" t="str">
        <f>IF(OR(AND(E36&lt;0,G36&lt;0),AND(E36&gt;0,G36&gt;0)),"+","-")</f>
        <v>-</v>
      </c>
      <c r="K36" s="22">
        <f>ABS(G36)</f>
        <v>6</v>
      </c>
      <c r="L36" s="1"/>
      <c r="M36" s="22">
        <f>D36+E36*G36</f>
        <v>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" customHeight="1">
      <c r="A37" s="1"/>
      <c r="B37" s="1"/>
      <c r="C37" s="1"/>
      <c r="D37" s="37">
        <f>D36</f>
        <v>8</v>
      </c>
      <c r="E37" s="38" t="str">
        <f>IF(E36=-1,"-","+")</f>
        <v>-</v>
      </c>
      <c r="F37" s="38" t="str">
        <f>IF(G36&gt;0,"( +","(")</f>
        <v>( +</v>
      </c>
      <c r="G37" s="37">
        <f>G36</f>
        <v>6</v>
      </c>
      <c r="H37" s="38" t="s">
        <v>21</v>
      </c>
      <c r="I37" s="34"/>
      <c r="J37" s="34" t="s">
        <v>22</v>
      </c>
      <c r="K37" s="34"/>
      <c r="L37" s="30" t="s">
        <v>8</v>
      </c>
      <c r="M37" s="34">
        <v>-8</v>
      </c>
      <c r="N37" s="1"/>
      <c r="O37" s="1" t="s">
        <v>30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" customHeight="1">
      <c r="A38" s="1">
        <f>IF(M38=1111,"Es","")</f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2">
        <f>IF(M36=M37,1111,999)</f>
        <v>999</v>
      </c>
      <c r="N38" s="1"/>
      <c r="O38" s="1" t="s">
        <v>31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8" customHeight="1">
      <c r="A39" s="1"/>
      <c r="B39" s="1"/>
      <c r="C39" s="1"/>
      <c r="D39" s="22">
        <f>M12</f>
        <v>-11</v>
      </c>
      <c r="E39" s="22">
        <f>IF(I11&lt;=0,-1,1)</f>
        <v>1</v>
      </c>
      <c r="F39" s="1"/>
      <c r="G39" s="22">
        <f>R11</f>
        <v>-10</v>
      </c>
      <c r="H39" s="1"/>
      <c r="I39" s="22">
        <f>D39</f>
        <v>-11</v>
      </c>
      <c r="J39" s="22" t="str">
        <f>IF(OR(AND(E39&lt;0,G39&lt;0),AND(E39&gt;0,G39&gt;0)),"+","-")</f>
        <v>-</v>
      </c>
      <c r="K39" s="22">
        <f>ABS(G39)</f>
        <v>10</v>
      </c>
      <c r="L39" s="1"/>
      <c r="M39" s="22">
        <f>D39+E39*G39</f>
        <v>-21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" customHeight="1">
      <c r="A40" s="1"/>
      <c r="B40" s="1"/>
      <c r="C40" s="1"/>
      <c r="D40" s="37">
        <f>D39</f>
        <v>-11</v>
      </c>
      <c r="E40" s="38" t="str">
        <f>IF(E39=-1,"-","+")</f>
        <v>+</v>
      </c>
      <c r="F40" s="38" t="str">
        <f>IF(G39&gt;0,"( +","(")</f>
        <v>(</v>
      </c>
      <c r="G40" s="37">
        <f>G39</f>
        <v>-10</v>
      </c>
      <c r="H40" s="38" t="s">
        <v>21</v>
      </c>
      <c r="I40" s="34"/>
      <c r="J40" s="34" t="s">
        <v>22</v>
      </c>
      <c r="K40" s="34"/>
      <c r="L40" s="30" t="s">
        <v>8</v>
      </c>
      <c r="M40" s="3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" customHeight="1">
      <c r="A41" s="1">
        <f>IF(M41=1111,"gibt","")</f>
      </c>
      <c r="B41" s="1"/>
      <c r="C41" s="29"/>
      <c r="D41" s="25"/>
      <c r="E41" s="25"/>
      <c r="F41" s="1"/>
      <c r="G41" s="1"/>
      <c r="H41" s="1"/>
      <c r="I41" s="25"/>
      <c r="J41" s="1"/>
      <c r="K41" s="1"/>
      <c r="L41" s="1"/>
      <c r="M41" s="22">
        <f>IF(M39=M40,1111,999)</f>
        <v>999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" customHeight="1">
      <c r="A42" s="1"/>
      <c r="B42" s="1"/>
      <c r="C42" s="1"/>
      <c r="D42" s="22">
        <f>O11</f>
        <v>8</v>
      </c>
      <c r="E42" s="22">
        <f>IF(K11&lt;=0,-1,1)</f>
        <v>-1</v>
      </c>
      <c r="F42" s="1"/>
      <c r="G42" s="22">
        <f>O12</f>
        <v>16</v>
      </c>
      <c r="H42" s="1"/>
      <c r="I42" s="22">
        <f>D42</f>
        <v>8</v>
      </c>
      <c r="J42" s="22" t="str">
        <f>IF(OR(AND(E42&lt;0,G42&lt;0),AND(E42&gt;0,G42&gt;0)),"+","-")</f>
        <v>-</v>
      </c>
      <c r="K42" s="22">
        <f>ABS(G42)</f>
        <v>16</v>
      </c>
      <c r="L42" s="1"/>
      <c r="M42" s="22">
        <f>D42+E42*G42</f>
        <v>-8</v>
      </c>
      <c r="N42" s="1"/>
      <c r="O42" s="1"/>
      <c r="P42" s="1"/>
      <c r="Q42" s="1"/>
      <c r="R42" s="1"/>
      <c r="S42" s="1"/>
      <c r="T42" s="1"/>
      <c r="U42" s="25"/>
      <c r="V42" s="25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8" customHeight="1">
      <c r="A43" s="1"/>
      <c r="B43" s="1"/>
      <c r="C43" s="29"/>
      <c r="D43" s="37">
        <f>D42</f>
        <v>8</v>
      </c>
      <c r="E43" s="38" t="str">
        <f>IF(E42=-1,"-","+")</f>
        <v>-</v>
      </c>
      <c r="F43" s="38" t="str">
        <f>IF(G42&gt;0,"( +","(")</f>
        <v>( +</v>
      </c>
      <c r="G43" s="37">
        <f>G42</f>
        <v>16</v>
      </c>
      <c r="H43" s="38" t="s">
        <v>21</v>
      </c>
      <c r="I43" s="34"/>
      <c r="J43" s="34"/>
      <c r="K43" s="34"/>
      <c r="L43" s="30" t="s">
        <v>8</v>
      </c>
      <c r="M43" s="3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8" customHeight="1">
      <c r="A44" s="1">
        <f>IF(M44=1111,"einen","")</f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2">
        <f>IF(M42=M43,1111,999)</f>
        <v>999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8" customHeight="1">
      <c r="A45" s="1"/>
      <c r="B45" s="1"/>
      <c r="C45" s="1"/>
      <c r="D45" s="22">
        <f>Q11</f>
        <v>6</v>
      </c>
      <c r="E45" s="22">
        <f>IF(I12&lt;=0,-1,1)</f>
        <v>1</v>
      </c>
      <c r="F45" s="1"/>
      <c r="G45" s="22">
        <f>M12</f>
        <v>-11</v>
      </c>
      <c r="H45" s="1"/>
      <c r="I45" s="22">
        <f>D45</f>
        <v>6</v>
      </c>
      <c r="J45" s="22" t="str">
        <f>IF(OR(AND(E45&lt;0,G45&lt;0),AND(E45&gt;0,G45&gt;0)),"+","-")</f>
        <v>-</v>
      </c>
      <c r="K45" s="22">
        <f>ABS(G45)</f>
        <v>11</v>
      </c>
      <c r="L45" s="1"/>
      <c r="M45" s="22">
        <f>D45+E45*G45</f>
        <v>-5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" customHeight="1">
      <c r="A46" s="1"/>
      <c r="B46" s="1"/>
      <c r="C46" s="1"/>
      <c r="D46" s="37">
        <f>D45</f>
        <v>6</v>
      </c>
      <c r="E46" s="38" t="str">
        <f>IF(E45=-1,"-","+")</f>
        <v>+</v>
      </c>
      <c r="F46" s="38" t="str">
        <f>IF(G45&gt;0,"( +","(")</f>
        <v>(</v>
      </c>
      <c r="G46" s="37">
        <f>G45</f>
        <v>-11</v>
      </c>
      <c r="H46" s="38" t="s">
        <v>21</v>
      </c>
      <c r="I46" s="34"/>
      <c r="J46" s="34"/>
      <c r="K46" s="34"/>
      <c r="L46" s="30" t="s">
        <v>8</v>
      </c>
      <c r="M46" s="3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8" customHeight="1">
      <c r="A47" s="1">
        <f>IF(M47=1111,"Schwierigkeitsgrad","")</f>
      </c>
      <c r="B47" s="1"/>
      <c r="C47" s="1"/>
      <c r="D47" s="29"/>
      <c r="E47" s="1"/>
      <c r="F47" s="1"/>
      <c r="G47" s="1"/>
      <c r="H47" s="1"/>
      <c r="I47" s="1"/>
      <c r="J47" s="1"/>
      <c r="K47" s="1"/>
      <c r="L47" s="1"/>
      <c r="M47" s="22">
        <f>IF(M45=M46,1111,999)</f>
        <v>999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8" customHeight="1">
      <c r="A48" s="1"/>
      <c r="B48" s="1"/>
      <c r="C48" s="1"/>
      <c r="D48" s="22">
        <f>N11+N12</f>
        <v>19</v>
      </c>
      <c r="E48" s="22">
        <f>IF(K12&lt;=0,-1,1)</f>
        <v>1</v>
      </c>
      <c r="F48" s="1"/>
      <c r="G48" s="22">
        <f>Q12</f>
        <v>14</v>
      </c>
      <c r="H48" s="1"/>
      <c r="I48" s="22">
        <f>D48</f>
        <v>19</v>
      </c>
      <c r="J48" s="22" t="str">
        <f>IF(OR(AND(E48&lt;0,G48&lt;0),AND(E48&gt;0,G48&gt;0)),"+","-")</f>
        <v>+</v>
      </c>
      <c r="K48" s="22">
        <f>ABS(G48)</f>
        <v>14</v>
      </c>
      <c r="L48" s="1"/>
      <c r="M48" s="22">
        <f>D48+E48*G48</f>
        <v>33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" customHeight="1">
      <c r="A49" s="1"/>
      <c r="B49" s="1"/>
      <c r="C49" s="29"/>
      <c r="D49" s="37">
        <f>D48</f>
        <v>19</v>
      </c>
      <c r="E49" s="38" t="str">
        <f>IF(E48=-1,"-","+")</f>
        <v>+</v>
      </c>
      <c r="F49" s="38" t="str">
        <f>IF(G48&gt;0,"( +","(")</f>
        <v>( +</v>
      </c>
      <c r="G49" s="37">
        <f>G48</f>
        <v>14</v>
      </c>
      <c r="H49" s="38" t="s">
        <v>21</v>
      </c>
      <c r="I49" s="34"/>
      <c r="J49" s="34"/>
      <c r="K49" s="34"/>
      <c r="L49" s="30" t="s">
        <v>8</v>
      </c>
      <c r="M49" s="3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" customHeight="1">
      <c r="A50" s="1">
        <f>IF(M50=1111,"wenn","")</f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2">
        <f>IF(M48=M49,1111,999)</f>
        <v>999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" customHeight="1">
      <c r="A51" s="24"/>
      <c r="B51" s="1"/>
      <c r="C51" s="29"/>
      <c r="D51" s="22">
        <f>R12</f>
        <v>-5</v>
      </c>
      <c r="E51" s="22">
        <f>IF(I11&lt;=0,-1,1)</f>
        <v>1</v>
      </c>
      <c r="F51" s="1"/>
      <c r="G51" s="22">
        <f>P12</f>
        <v>9</v>
      </c>
      <c r="H51" s="1"/>
      <c r="I51" s="22">
        <f>D51</f>
        <v>-5</v>
      </c>
      <c r="J51" s="22" t="str">
        <f>IF(OR(AND(E51&lt;0,G51&lt;0),AND(E51&gt;0,G51&gt;0)),"+","-")</f>
        <v>+</v>
      </c>
      <c r="K51" s="22">
        <f>ABS(G51)</f>
        <v>9</v>
      </c>
      <c r="L51" s="1"/>
      <c r="M51" s="22">
        <f>D51+E51*G51</f>
        <v>4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" customHeight="1">
      <c r="A52" s="24"/>
      <c r="B52" s="1"/>
      <c r="C52" s="1"/>
      <c r="D52" s="37">
        <f>D51</f>
        <v>-5</v>
      </c>
      <c r="E52" s="38" t="str">
        <f>IF(E51=-1,"-","+")</f>
        <v>+</v>
      </c>
      <c r="F52" s="38" t="str">
        <f>IF(G51&gt;0,"( +","(")</f>
        <v>( +</v>
      </c>
      <c r="G52" s="37">
        <f>G51</f>
        <v>9</v>
      </c>
      <c r="H52" s="38" t="s">
        <v>21</v>
      </c>
      <c r="I52" s="34"/>
      <c r="J52" s="34"/>
      <c r="K52" s="34"/>
      <c r="L52" s="30" t="s">
        <v>8</v>
      </c>
      <c r="M52" s="3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">
      <c r="A53" s="1">
        <f>IF(M53=1111,"mit","")</f>
      </c>
      <c r="B53" s="1"/>
      <c r="C53" s="29"/>
      <c r="D53" s="1"/>
      <c r="E53" s="1"/>
      <c r="F53" s="1"/>
      <c r="G53" s="1"/>
      <c r="H53" s="1"/>
      <c r="I53" s="1"/>
      <c r="J53" s="1"/>
      <c r="K53" s="1"/>
      <c r="L53" s="1"/>
      <c r="M53" s="22">
        <f>IF(M51=M52,1111,999)</f>
        <v>999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25.5">
      <c r="A54" s="24"/>
      <c r="B54" s="1"/>
      <c r="C54" s="1"/>
      <c r="D54" s="39"/>
      <c r="E54" s="40"/>
      <c r="F54" s="1"/>
      <c r="G54" s="1"/>
      <c r="H54" s="1"/>
      <c r="I54" s="4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25.5">
      <c r="A55" s="24"/>
      <c r="B55" s="1"/>
      <c r="C55" s="1"/>
      <c r="D55" s="3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">
      <c r="A56" s="24" t="s">
        <v>33</v>
      </c>
      <c r="B56" s="24"/>
      <c r="C56" s="1"/>
      <c r="D56" s="25" t="s">
        <v>34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26"/>
      <c r="Q56" s="1"/>
      <c r="R56" s="1"/>
      <c r="S56" s="21"/>
      <c r="T56" s="21"/>
      <c r="U56" s="21"/>
      <c r="V56" s="22"/>
      <c r="W56" s="2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">
      <c r="A57" s="24"/>
      <c r="B57" s="2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26"/>
      <c r="Q57" s="1"/>
      <c r="R57" s="1"/>
      <c r="S57" s="21"/>
      <c r="T57" s="21"/>
      <c r="U57" s="21"/>
      <c r="V57" s="22"/>
      <c r="W57" s="2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">
      <c r="A58" s="24"/>
      <c r="B58" s="24"/>
      <c r="C58" s="1"/>
      <c r="D58" s="22">
        <f>M12</f>
        <v>-11</v>
      </c>
      <c r="E58" s="22">
        <f>IF(K12&lt;=0,-1,1)</f>
        <v>1</v>
      </c>
      <c r="F58" s="1"/>
      <c r="G58" s="22">
        <f>P12</f>
        <v>9</v>
      </c>
      <c r="H58" s="1"/>
      <c r="I58" s="22">
        <f>D58+(E58*G58)</f>
        <v>-2</v>
      </c>
      <c r="J58" s="1"/>
      <c r="K58" s="1"/>
      <c r="L58" s="1"/>
      <c r="M58" s="1"/>
      <c r="N58" s="1"/>
      <c r="O58" s="1"/>
      <c r="P58" s="26"/>
      <c r="Q58" s="26"/>
      <c r="R58" s="26"/>
      <c r="S58" s="21"/>
      <c r="T58" s="26"/>
      <c r="U58" s="21"/>
      <c r="V58" s="21"/>
      <c r="W58" s="2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">
      <c r="A59" s="24"/>
      <c r="B59" s="24"/>
      <c r="C59" s="1"/>
      <c r="D59" s="34"/>
      <c r="E59" s="38" t="str">
        <f>IF(E58=-1,"-","+")</f>
        <v>+</v>
      </c>
      <c r="F59" s="38" t="str">
        <f>IF(G58&gt;0,"( +","(")</f>
        <v>( +</v>
      </c>
      <c r="G59" s="37">
        <f>G58</f>
        <v>9</v>
      </c>
      <c r="H59" s="38" t="s">
        <v>21</v>
      </c>
      <c r="I59" s="37">
        <f>I58</f>
        <v>-2</v>
      </c>
      <c r="J59" s="1"/>
      <c r="K59" s="1"/>
      <c r="L59" s="1"/>
      <c r="M59" s="1"/>
      <c r="N59" s="1"/>
      <c r="O59" s="1"/>
      <c r="P59" s="26"/>
      <c r="Q59" s="26"/>
      <c r="R59" s="26"/>
      <c r="S59" s="21"/>
      <c r="T59" s="26"/>
      <c r="U59" s="1"/>
      <c r="V59" s="21"/>
      <c r="W59" s="2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">
      <c r="A60" s="1">
        <f>IF(D60=1111,"dem","")</f>
      </c>
      <c r="B60" s="24"/>
      <c r="C60" s="1"/>
      <c r="D60" s="22">
        <f>IF(D58=D59,1111,999)</f>
        <v>999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6"/>
      <c r="Q60" s="26"/>
      <c r="R60" s="26"/>
      <c r="S60" s="21"/>
      <c r="T60" s="26"/>
      <c r="U60" s="1"/>
      <c r="V60" s="21"/>
      <c r="W60" s="2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">
      <c r="A61" s="24"/>
      <c r="B61" s="24"/>
      <c r="C61" s="1"/>
      <c r="D61" s="22">
        <f>Q11</f>
        <v>6</v>
      </c>
      <c r="E61" s="22">
        <f>IF(J11&lt;=0,-1,1)</f>
        <v>-1</v>
      </c>
      <c r="F61" s="1"/>
      <c r="G61" s="22">
        <f>N11</f>
        <v>8</v>
      </c>
      <c r="H61" s="1"/>
      <c r="I61" s="22">
        <f>D61+(E61*G61)</f>
        <v>-2</v>
      </c>
      <c r="J61" s="22"/>
      <c r="K61" s="22"/>
      <c r="L61" s="1"/>
      <c r="M61" s="22"/>
      <c r="N61" s="1"/>
      <c r="O61" s="24"/>
      <c r="P61" s="21"/>
      <c r="Q61" s="21"/>
      <c r="R61" s="21"/>
      <c r="S61" s="21"/>
      <c r="T61" s="21"/>
      <c r="U61" s="21"/>
      <c r="V61" s="21"/>
      <c r="W61" s="2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">
      <c r="A62" s="24"/>
      <c r="B62" s="24"/>
      <c r="C62" s="24"/>
      <c r="D62" s="37">
        <f>D61</f>
        <v>6</v>
      </c>
      <c r="E62" s="38" t="str">
        <f>IF(E61=-1,"-","+")</f>
        <v>-</v>
      </c>
      <c r="F62" s="38" t="str">
        <f>IF(G61&gt;0,"( +","(")</f>
        <v>( +</v>
      </c>
      <c r="G62" s="34"/>
      <c r="H62" s="38" t="s">
        <v>21</v>
      </c>
      <c r="I62" s="37">
        <f>I61</f>
        <v>-2</v>
      </c>
      <c r="J62" s="24"/>
      <c r="K62" s="24"/>
      <c r="L62" s="30"/>
      <c r="M62" s="24"/>
      <c r="N62" s="24"/>
      <c r="O62" s="24"/>
      <c r="P62" s="21"/>
      <c r="Q62" s="21"/>
      <c r="R62" s="21"/>
      <c r="S62" s="21"/>
      <c r="T62" s="21"/>
      <c r="U62" s="21"/>
      <c r="V62" s="21"/>
      <c r="W62" s="2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">
      <c r="A63" s="1">
        <f>IF(G63=1111,"alle","")</f>
      </c>
      <c r="B63" s="24"/>
      <c r="C63" s="24"/>
      <c r="D63" s="24"/>
      <c r="E63" s="24"/>
      <c r="F63" s="24"/>
      <c r="G63" s="48">
        <f>IF(G61=G62,1111,999)</f>
        <v>999</v>
      </c>
      <c r="H63" s="24"/>
      <c r="I63" s="24"/>
      <c r="J63" s="24"/>
      <c r="K63" s="24"/>
      <c r="L63" s="24"/>
      <c r="M63" s="24"/>
      <c r="N63" s="24"/>
      <c r="O63" s="24"/>
      <c r="P63" s="21"/>
      <c r="Q63" s="21"/>
      <c r="R63" s="21"/>
      <c r="S63" s="21"/>
      <c r="T63" s="21"/>
      <c r="U63" s="21"/>
      <c r="V63" s="21"/>
      <c r="W63" s="2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">
      <c r="A64" s="24"/>
      <c r="B64" s="24"/>
      <c r="C64" s="24"/>
      <c r="D64" s="22">
        <f>Q12</f>
        <v>14</v>
      </c>
      <c r="E64" s="22">
        <f>IF(I11&lt;=0,-1,1)</f>
        <v>1</v>
      </c>
      <c r="F64" s="1"/>
      <c r="G64" s="22">
        <f>R11</f>
        <v>-10</v>
      </c>
      <c r="H64" s="1"/>
      <c r="I64" s="22">
        <f>D64+E64*G64</f>
        <v>4</v>
      </c>
      <c r="J64" s="22"/>
      <c r="K64" s="22"/>
      <c r="L64" s="1"/>
      <c r="M64" s="1"/>
      <c r="N64" s="24"/>
      <c r="O64" s="24"/>
      <c r="P64" s="21"/>
      <c r="Q64" s="21"/>
      <c r="R64" s="21"/>
      <c r="S64" s="21"/>
      <c r="T64" s="21"/>
      <c r="U64" s="21"/>
      <c r="V64" s="21"/>
      <c r="W64" s="2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">
      <c r="A65" s="24"/>
      <c r="B65" s="24"/>
      <c r="C65" s="24"/>
      <c r="D65" s="37">
        <f>D64</f>
        <v>14</v>
      </c>
      <c r="E65" s="38" t="str">
        <f>IF(E64=-1,"-","+")</f>
        <v>+</v>
      </c>
      <c r="F65" s="38" t="str">
        <f>IF(G64&gt;0,"( +","(")</f>
        <v>(</v>
      </c>
      <c r="G65" s="37">
        <f>G64</f>
        <v>-10</v>
      </c>
      <c r="H65" s="38" t="s">
        <v>21</v>
      </c>
      <c r="I65" s="34"/>
      <c r="J65" s="1"/>
      <c r="K65" s="1"/>
      <c r="L65" s="30"/>
      <c r="M65" s="1"/>
      <c r="N65" s="24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">
      <c r="A66" s="1">
        <f>IF(I66=1111,"Aufgaben","")</f>
      </c>
      <c r="B66" s="24"/>
      <c r="C66" s="24"/>
      <c r="D66" s="24"/>
      <c r="E66" s="24"/>
      <c r="F66" s="24"/>
      <c r="G66" s="24"/>
      <c r="H66" s="24"/>
      <c r="I66" s="22">
        <f>IF(I64=I65,1111,999)</f>
        <v>999</v>
      </c>
      <c r="J66" s="24"/>
      <c r="K66" s="24"/>
      <c r="L66" s="24"/>
      <c r="M66" s="24"/>
      <c r="N66" s="24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">
      <c r="A67" s="1">
        <f>IF(J67=1111,"auf","")</f>
      </c>
      <c r="B67" s="24"/>
      <c r="C67" s="24"/>
      <c r="D67" s="22"/>
      <c r="E67" s="22">
        <f>IF(I12&lt;=0,-1,1)</f>
        <v>1</v>
      </c>
      <c r="F67" s="1"/>
      <c r="G67" s="22">
        <f>M12</f>
        <v>-11</v>
      </c>
      <c r="H67" s="1"/>
      <c r="I67" s="22"/>
      <c r="J67" s="22">
        <f>IF(D68+E67*G67=I68,1111,999)</f>
        <v>999</v>
      </c>
      <c r="K67" s="24"/>
      <c r="L67" s="24"/>
      <c r="M67" s="24"/>
      <c r="N67" s="24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">
      <c r="A68" s="24"/>
      <c r="B68" s="24"/>
      <c r="C68" s="24"/>
      <c r="D68" s="34"/>
      <c r="E68" s="38" t="str">
        <f>IF(E67=-1,"-","+")</f>
        <v>+</v>
      </c>
      <c r="F68" s="38" t="str">
        <f>IF(G67&gt;0,"( +","(")</f>
        <v>(</v>
      </c>
      <c r="G68" s="37">
        <f>G67</f>
        <v>-11</v>
      </c>
      <c r="H68" s="38" t="s">
        <v>21</v>
      </c>
      <c r="I68" s="34"/>
      <c r="J68" s="23" t="s">
        <v>35</v>
      </c>
      <c r="K68" s="24"/>
      <c r="L68" s="24"/>
      <c r="M68" s="24"/>
      <c r="N68" s="24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">
      <c r="A69" s="24"/>
      <c r="B69" s="24"/>
      <c r="C69" s="24"/>
      <c r="D69" s="24"/>
      <c r="E69" s="24"/>
      <c r="F69" s="24"/>
      <c r="G69" s="24"/>
      <c r="H69" s="24"/>
      <c r="I69" s="24"/>
      <c r="J69" s="23" t="s">
        <v>36</v>
      </c>
      <c r="K69" s="24"/>
      <c r="L69" s="24"/>
      <c r="M69" s="24"/>
      <c r="N69" s="24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">
      <c r="A70" s="24"/>
      <c r="B70" s="24"/>
      <c r="C70" s="24"/>
      <c r="D70" s="24"/>
      <c r="E70" s="24"/>
      <c r="F70" s="24"/>
      <c r="G70" s="24"/>
      <c r="H70" s="24"/>
      <c r="I70" s="24"/>
      <c r="J70" s="23" t="s">
        <v>50</v>
      </c>
      <c r="K70" s="24"/>
      <c r="L70" s="24"/>
      <c r="M70" s="24"/>
      <c r="N70" s="24"/>
      <c r="O70" s="24"/>
      <c r="P70" s="1"/>
      <c r="Q70" s="1"/>
      <c r="R70" s="1"/>
      <c r="S70" s="1"/>
      <c r="T70" s="1"/>
      <c r="U70" s="1"/>
      <c r="V70" s="1"/>
      <c r="W70" s="22">
        <f>IF(AND(M38=1111,M41=1111,M44=1111,M47=1111,M50=1111,M53=1111,D60=1111,G63=1111,B10=11,J67=1111,I66=1111),1111,999)</f>
        <v>999</v>
      </c>
      <c r="X70" s="1"/>
      <c r="Y70" s="1"/>
      <c r="Z70" s="1"/>
      <c r="AA70" s="1"/>
      <c r="AB70" s="1"/>
      <c r="AC70" s="1"/>
      <c r="AD70" s="1"/>
      <c r="AE70" s="1"/>
      <c r="AF70" s="1"/>
    </row>
    <row r="71" spans="1:32" ht="18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</sheetData>
  <sheetProtection password="8089" sheet="1" objects="1" selectLockedCells="1"/>
  <conditionalFormatting sqref="I37:K37 M37 I40:K40 M40 I43:K43 M43 I46:K46 M46 I49:K49 M49 I52:K52 M52 D59 G62 I65">
    <cfRule type="cellIs" priority="9" dxfId="1" operator="equal" stopIfTrue="1">
      <formula>D36</formula>
    </cfRule>
    <cfRule type="cellIs" priority="10" dxfId="0" operator="notEqual" stopIfTrue="1">
      <formula>D36</formula>
    </cfRule>
  </conditionalFormatting>
  <conditionalFormatting sqref="I36:K36 M36 J10:J12 K11:K12 D36:E36 G36 I11:I12 M12:T12 M11:R11 T10:T11 V10:V11 I39:K39 M39 D39:E39 G39 I42:K42 M42 I67:J67 G42 I45:K45 M45 D45:E45 G45 I48:K48 M48 D48:E48 G48 I51:K51 M51 D51:E51 G51 G58 M58 D58:E58 I58:K58 G61 M61 D61:E61 I61:K61 G64 D64:E64 I64:K64 G67 D67:E67 E42">
    <cfRule type="expression" priority="11" dxfId="9" stopIfTrue="1">
      <formula>$H$1=852456</formula>
    </cfRule>
    <cfRule type="expression" priority="12" dxfId="10" stopIfTrue="1">
      <formula>$H$1&lt;&gt;852456</formula>
    </cfRule>
  </conditionalFormatting>
  <conditionalFormatting sqref="T58:T60 P60:R60 P56:P59 Q58:R59 G31 G28:H29 D41:E41 F32 F24:F25 H23:H25 G23 G20:H21">
    <cfRule type="expression" priority="13" dxfId="9" stopIfTrue="1">
      <formula>$H$1=852456</formula>
    </cfRule>
    <cfRule type="expression" priority="14" dxfId="8" stopIfTrue="1">
      <formula>$H$1&lt;&gt;852456</formula>
    </cfRule>
  </conditionalFormatting>
  <conditionalFormatting sqref="S43 U45 T46 T44">
    <cfRule type="expression" priority="15" dxfId="34" stopIfTrue="1">
      <formula>$M$38=1111</formula>
    </cfRule>
    <cfRule type="expression" priority="16" dxfId="8" stopIfTrue="1">
      <formula>$M$38&lt;&gt;1111</formula>
    </cfRule>
  </conditionalFormatting>
  <conditionalFormatting sqref="T43 U47 V46 S48">
    <cfRule type="expression" priority="17" dxfId="34" stopIfTrue="1">
      <formula>$M$41=1111</formula>
    </cfRule>
    <cfRule type="expression" priority="18" dxfId="8" stopIfTrue="1">
      <formula>$M$41&lt;&gt;1111</formula>
    </cfRule>
  </conditionalFormatting>
  <conditionalFormatting sqref="V48 S45 W43:W44 U50:W50">
    <cfRule type="expression" priority="19" dxfId="34" stopIfTrue="1">
      <formula>$M$44=1111</formula>
    </cfRule>
    <cfRule type="expression" priority="20" dxfId="8" stopIfTrue="1">
      <formula>$M$44&lt;&gt;1111</formula>
    </cfRule>
  </conditionalFormatting>
  <conditionalFormatting sqref="R46:R47 W46 V49:W49 V43 S50">
    <cfRule type="expression" priority="21" dxfId="34" stopIfTrue="1">
      <formula>$M$47=1111</formula>
    </cfRule>
    <cfRule type="expression" priority="22" dxfId="8" stopIfTrue="1">
      <formula>$M$47&lt;&gt;1111</formula>
    </cfRule>
  </conditionalFormatting>
  <conditionalFormatting sqref="R49:R50 S49 T50 W48 V47 S44 R43:R44">
    <cfRule type="expression" priority="23" dxfId="34" stopIfTrue="1">
      <formula>$M$50=1111</formula>
    </cfRule>
    <cfRule type="expression" priority="24" dxfId="8" stopIfTrue="1">
      <formula>$M$50&lt;&gt;1111</formula>
    </cfRule>
  </conditionalFormatting>
  <conditionalFormatting sqref="R45 U43:U44 V45:W45 U46 T45 S46 S47:T47 T48:U49 R48 V44 W47">
    <cfRule type="expression" priority="25" dxfId="34" stopIfTrue="1">
      <formula>$M$53=1111</formula>
    </cfRule>
    <cfRule type="expression" priority="26" dxfId="8" stopIfTrue="1">
      <formula>$M$53&lt;&gt;1111</formula>
    </cfRule>
  </conditionalFormatting>
  <conditionalFormatting sqref="I54 D54:D55">
    <cfRule type="expression" priority="27" dxfId="32" stopIfTrue="1">
      <formula>AND($B$10=11,$M$38=1111,$M$41=1111,$M$44=1111,$M$47=1111,$M$50=1111,$M$53=1111)</formula>
    </cfRule>
  </conditionalFormatting>
  <conditionalFormatting sqref="D68 I68">
    <cfRule type="expression" priority="28" dxfId="1" stopIfTrue="1">
      <formula>$J$67=1111</formula>
    </cfRule>
    <cfRule type="expression" priority="29" dxfId="0" stopIfTrue="1">
      <formula>$J$67=999</formula>
    </cfRule>
  </conditionalFormatting>
  <conditionalFormatting sqref="D42 M38 M41 M44 M47 M50 M53">
    <cfRule type="expression" priority="30" dxfId="9" stopIfTrue="1">
      <formula>$H$1=852456</formula>
    </cfRule>
    <cfRule type="expression" priority="31" dxfId="10" stopIfTrue="1">
      <formula>$H$1&lt;&gt;852456</formula>
    </cfRule>
  </conditionalFormatting>
  <conditionalFormatting sqref="D60">
    <cfRule type="expression" priority="7" dxfId="9" stopIfTrue="1">
      <formula>$H$1=852456</formula>
    </cfRule>
    <cfRule type="expression" priority="8" dxfId="10" stopIfTrue="1">
      <formula>$H$1&lt;&gt;852456</formula>
    </cfRule>
  </conditionalFormatting>
  <conditionalFormatting sqref="G63">
    <cfRule type="expression" priority="5" dxfId="9" stopIfTrue="1">
      <formula>$H$1=852456</formula>
    </cfRule>
    <cfRule type="expression" priority="6" dxfId="10" stopIfTrue="1">
      <formula>$H$1&lt;&gt;852456</formula>
    </cfRule>
  </conditionalFormatting>
  <conditionalFormatting sqref="I66">
    <cfRule type="expression" priority="3" dxfId="9" stopIfTrue="1">
      <formula>$H$1=852456</formula>
    </cfRule>
    <cfRule type="expression" priority="4" dxfId="10" stopIfTrue="1">
      <formula>$H$1&lt;&gt;852456</formula>
    </cfRule>
  </conditionalFormatting>
  <conditionalFormatting sqref="W70">
    <cfRule type="expression" priority="1" dxfId="9" stopIfTrue="1">
      <formula>$H$1=852456</formula>
    </cfRule>
    <cfRule type="expression" priority="2" dxfId="10" stopIfTrue="1">
      <formula>$H$1&lt;&gt;852456</formula>
    </cfRule>
  </conditionalFormatting>
  <hyperlinks>
    <hyperlink ref="A5" location="'Addition Subtraktion Terme'!B10" display="Addition Subtraktion Terme"/>
    <hyperlink ref="A6" location="'Multiplikation Division'!B10" display="Multiplikation Division"/>
    <hyperlink ref="A7" location="'Verbindung der Rechenarten'!B10" display="Verbindung der Rechenarten"/>
  </hyperlinks>
  <printOptions/>
  <pageMargins left="0.75" right="0.75" top="1" bottom="1" header="0.4921259845" footer="0.4921259845"/>
  <pageSetup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C83"/>
  <sheetViews>
    <sheetView zoomScaleSheetLayoutView="100" zoomScalePageLayoutView="30" workbookViewId="0" topLeftCell="A16">
      <selection activeCell="A3" sqref="A3"/>
    </sheetView>
  </sheetViews>
  <sheetFormatPr defaultColWidth="11.421875" defaultRowHeight="12.75"/>
  <cols>
    <col min="1" max="1" width="21.421875" style="0" customWidth="1"/>
    <col min="2" max="2" width="4.7109375" style="0" customWidth="1"/>
    <col min="3" max="3" width="2.7109375" style="0" customWidth="1"/>
    <col min="4" max="4" width="5.140625" style="0" customWidth="1"/>
    <col min="5" max="5" width="1.8515625" style="0" customWidth="1"/>
    <col min="6" max="6" width="5.28125" style="0" customWidth="1"/>
    <col min="7" max="7" width="2.421875" style="0" customWidth="1"/>
    <col min="8" max="8" width="4.8515625" style="0" customWidth="1"/>
    <col min="9" max="9" width="3.140625" style="0" customWidth="1"/>
    <col min="10" max="10" width="5.140625" style="0" customWidth="1"/>
    <col min="11" max="15" width="4.7109375" style="0" customWidth="1"/>
    <col min="16" max="16" width="4.57421875" style="0" customWidth="1"/>
    <col min="17" max="17" width="4.28125" style="0" customWidth="1"/>
    <col min="18" max="18" width="4.57421875" style="0" customWidth="1"/>
    <col min="19" max="19" width="4.7109375" style="0" customWidth="1"/>
    <col min="20" max="20" width="3.8515625" style="0" customWidth="1"/>
    <col min="21" max="21" width="4.7109375" style="0" customWidth="1"/>
    <col min="22" max="22" width="4.8515625" style="0" customWidth="1"/>
    <col min="23" max="23" width="3.57421875" style="0" customWidth="1"/>
    <col min="24" max="25" width="4.7109375" style="0" customWidth="1"/>
    <col min="26" max="26" width="7.8515625" style="0" customWidth="1"/>
  </cols>
  <sheetData>
    <row r="1" spans="1:29" ht="20.25">
      <c r="A1" s="1"/>
      <c r="B1" s="2"/>
      <c r="C1" s="1"/>
      <c r="D1" s="3"/>
      <c r="E1" s="3"/>
      <c r="F1" s="3"/>
      <c r="G1" s="3"/>
      <c r="H1" s="4"/>
      <c r="I1" s="3"/>
      <c r="J1" s="3"/>
      <c r="K1" s="3"/>
      <c r="L1" s="1"/>
      <c r="M1" s="5" t="s">
        <v>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0.25">
      <c r="A2" s="1"/>
      <c r="B2" s="2" t="s">
        <v>37</v>
      </c>
      <c r="C2" s="1"/>
      <c r="D2" s="1"/>
      <c r="E2" s="1"/>
      <c r="F2" s="1"/>
      <c r="G2" s="1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>
      <c r="A3" s="59" t="s">
        <v>9</v>
      </c>
      <c r="B3" s="8"/>
      <c r="C3" s="8"/>
      <c r="D3" s="8"/>
      <c r="E3" s="8"/>
      <c r="F3" s="8"/>
      <c r="G3" s="8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">
      <c r="A4" s="1"/>
      <c r="B4" s="10" t="s">
        <v>1</v>
      </c>
      <c r="C4" s="10"/>
      <c r="D4" s="10"/>
      <c r="E4" s="10"/>
      <c r="F4" s="10"/>
      <c r="G4" s="10"/>
      <c r="H4" s="11"/>
      <c r="I4" s="12"/>
      <c r="J4" s="12"/>
      <c r="K4" s="12"/>
      <c r="L4" s="12"/>
      <c r="M4" s="12"/>
      <c r="N4" s="12"/>
      <c r="O4" s="12"/>
      <c r="P4" s="12"/>
      <c r="Q4" s="1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">
      <c r="A5" s="1"/>
      <c r="B5" s="10" t="s">
        <v>2</v>
      </c>
      <c r="C5" s="10"/>
      <c r="D5" s="10"/>
      <c r="E5" s="10"/>
      <c r="F5" s="10"/>
      <c r="G5" s="10"/>
      <c r="H5" s="11"/>
      <c r="I5" s="12"/>
      <c r="J5" s="12"/>
      <c r="K5" s="12"/>
      <c r="L5" s="12"/>
      <c r="M5" s="12"/>
      <c r="N5" s="12"/>
      <c r="O5" s="12"/>
      <c r="P5" s="12"/>
      <c r="Q5" s="1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>
      <c r="A6" s="1"/>
      <c r="B6" s="13" t="s">
        <v>3</v>
      </c>
      <c r="C6" s="13"/>
      <c r="D6" s="13"/>
      <c r="E6" s="13"/>
      <c r="F6" s="13"/>
      <c r="G6" s="13"/>
      <c r="H6" s="14"/>
      <c r="I6" s="15"/>
      <c r="J6" s="15"/>
      <c r="K6" s="15"/>
      <c r="L6" s="15"/>
      <c r="M6" s="15"/>
      <c r="N6" s="15"/>
      <c r="O6" s="15"/>
      <c r="P6" s="15"/>
      <c r="Q6" s="1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>
      <c r="A7" s="1"/>
      <c r="B7" s="16" t="s">
        <v>4</v>
      </c>
      <c r="C7" s="16"/>
      <c r="D7" s="16"/>
      <c r="E7" s="16"/>
      <c r="F7" s="16"/>
      <c r="G7" s="16"/>
      <c r="H7" s="17"/>
      <c r="I7" s="18"/>
      <c r="J7" s="18"/>
      <c r="K7" s="18"/>
      <c r="L7" s="18"/>
      <c r="M7" s="18"/>
      <c r="N7" s="18"/>
      <c r="O7" s="18"/>
      <c r="P7" s="18"/>
      <c r="Q7" s="1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">
      <c r="A8" s="1"/>
      <c r="B8" s="7" t="s">
        <v>5</v>
      </c>
      <c r="C8" s="19"/>
      <c r="D8" s="19"/>
      <c r="E8" s="19"/>
      <c r="F8" s="19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>
      <c r="A10" s="8" t="s">
        <v>10</v>
      </c>
      <c r="B10" s="27">
        <v>6</v>
      </c>
      <c r="C10" s="1"/>
      <c r="D10" s="1"/>
      <c r="E10" s="1"/>
      <c r="F10" s="1"/>
      <c r="G10" s="1"/>
      <c r="H10" s="21"/>
      <c r="I10" s="21"/>
      <c r="J10" s="22" t="s">
        <v>20</v>
      </c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1"/>
      <c r="V10" s="22" t="s">
        <v>6</v>
      </c>
      <c r="W10" s="21"/>
      <c r="X10" s="1"/>
      <c r="Y10" s="1"/>
      <c r="Z10" s="1"/>
      <c r="AA10" s="1"/>
      <c r="AB10" s="1"/>
      <c r="AC10" s="1"/>
    </row>
    <row r="11" spans="1:29" ht="15">
      <c r="A11" s="8"/>
      <c r="B11" s="23"/>
      <c r="C11" s="1"/>
      <c r="D11" s="1"/>
      <c r="E11" s="1"/>
      <c r="F11" s="1"/>
      <c r="G11" s="1"/>
      <c r="H11" s="21"/>
      <c r="I11" s="22">
        <f>SIN(B10*4.231)</f>
        <v>0.2505601039771619</v>
      </c>
      <c r="J11" s="22">
        <f>SIN(B10*2.1)</f>
        <v>0.03362304722113847</v>
      </c>
      <c r="K11" s="22">
        <f>SIN(B10*7.4)</f>
        <v>0.40566187655534236</v>
      </c>
      <c r="L11" s="21"/>
      <c r="M11" s="22">
        <f>ROUND($V$11*SIN(B10*3.14)+1,0)</f>
        <v>1</v>
      </c>
      <c r="N11" s="22">
        <f>ROUND($V$11*SIN(B10+1.78)+1,0)</f>
        <v>17</v>
      </c>
      <c r="O11" s="22">
        <f>ROUND($V$11*SIN(B10+2*0.9)+1,0)</f>
        <v>17</v>
      </c>
      <c r="P11" s="22">
        <f>ROUND($V$11*SIN(2*(B10+3))+1,0)</f>
        <v>-11</v>
      </c>
      <c r="Q11" s="22">
        <f>ROUND($V$11*SIN(B10+4.1)+1,0)</f>
        <v>-9</v>
      </c>
      <c r="R11" s="22">
        <f>ROUND($V$11*SIN(3*(B10+5.2))+1,0)</f>
        <v>14</v>
      </c>
      <c r="S11" s="21"/>
      <c r="T11" s="22"/>
      <c r="U11" s="21"/>
      <c r="V11" s="22">
        <f>B10+10</f>
        <v>16</v>
      </c>
      <c r="W11" s="21"/>
      <c r="X11" s="1"/>
      <c r="Y11" s="1"/>
      <c r="Z11" s="1"/>
      <c r="AA11" s="1"/>
      <c r="AB11" s="1"/>
      <c r="AC11" s="1"/>
    </row>
    <row r="12" spans="1:29" ht="15">
      <c r="A12" s="46"/>
      <c r="B12" s="8"/>
      <c r="C12" s="1"/>
      <c r="D12" s="1"/>
      <c r="E12" s="1"/>
      <c r="F12" s="1"/>
      <c r="G12" s="1"/>
      <c r="H12" s="21"/>
      <c r="I12" s="22">
        <f>SIN(B10*1.51)</f>
        <v>0.3567418735583286</v>
      </c>
      <c r="J12" s="22">
        <f>SIN(B10*3.1)</f>
        <v>-0.2469736617366209</v>
      </c>
      <c r="K12" s="22">
        <f>SIN(B10*3.1)</f>
        <v>-0.2469736617366209</v>
      </c>
      <c r="L12" s="21"/>
      <c r="M12" s="22">
        <f>ROUND($V$11*SIN(B10+0.1*3.14)+1,0)</f>
        <v>1</v>
      </c>
      <c r="N12" s="22">
        <f>ROUND($V$11*SIN(B10+2)+1,0)</f>
        <v>17</v>
      </c>
      <c r="O12" s="22">
        <f>ROUND($V$11*SIN(B10+2.6)+1,0)</f>
        <v>13</v>
      </c>
      <c r="P12" s="22">
        <f>ROUND($V$11*SIN(2*(B10+4.7))+1,0)</f>
        <v>10</v>
      </c>
      <c r="Q12" s="22">
        <f>ROUND($V$11*SIN(B10+2.35)+1,0)</f>
        <v>15</v>
      </c>
      <c r="R12" s="22">
        <f>ROUND($V$11*SIN(3*(B10+5.34))+1,0)</f>
        <v>9</v>
      </c>
      <c r="S12" s="22"/>
      <c r="T12" s="22"/>
      <c r="U12" s="21"/>
      <c r="V12" s="21"/>
      <c r="W12" s="21"/>
      <c r="X12" s="1"/>
      <c r="Y12" s="1"/>
      <c r="Z12" s="1"/>
      <c r="AA12" s="1"/>
      <c r="AB12" s="1"/>
      <c r="AC12" s="1"/>
    </row>
    <row r="13" spans="2:29" ht="15">
      <c r="B13" s="8"/>
      <c r="C13" s="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1"/>
      <c r="X13" s="1"/>
      <c r="Y13" s="1"/>
      <c r="Z13" s="1"/>
      <c r="AA13" s="1"/>
      <c r="AB13" s="1"/>
      <c r="AC13" s="1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1"/>
      <c r="R14" s="21"/>
      <c r="S14" s="21"/>
      <c r="T14" s="21"/>
      <c r="U14" s="21"/>
      <c r="V14" s="21"/>
      <c r="W14" s="21"/>
      <c r="X14" s="1"/>
      <c r="Y14" s="1"/>
      <c r="Z14" s="1"/>
      <c r="AA14" s="1"/>
      <c r="AB14" s="1"/>
      <c r="AC14" s="1"/>
    </row>
    <row r="15" spans="2:29" ht="18">
      <c r="B15" s="29"/>
      <c r="C15" s="25"/>
      <c r="D15" s="25" t="s">
        <v>26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1"/>
      <c r="Z15" s="1"/>
      <c r="AA15" s="1"/>
      <c r="AB15" s="1"/>
      <c r="AC15" s="1"/>
    </row>
    <row r="16" spans="1:29" ht="18">
      <c r="A16" s="24"/>
      <c r="B16" s="29"/>
      <c r="C16" s="25"/>
      <c r="D16" s="25" t="s">
        <v>38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1"/>
      <c r="P16" s="21"/>
      <c r="Q16" s="21"/>
      <c r="R16" s="21"/>
      <c r="S16" s="21"/>
      <c r="T16" s="21"/>
      <c r="U16" s="21"/>
      <c r="V16" s="21"/>
      <c r="W16" s="21"/>
      <c r="X16" s="1"/>
      <c r="Y16" s="1"/>
      <c r="Z16" s="1"/>
      <c r="AA16" s="1"/>
      <c r="AB16" s="1"/>
      <c r="AC16" s="1"/>
    </row>
    <row r="17" spans="1:29" ht="18">
      <c r="A17" s="24"/>
      <c r="B17" s="2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1"/>
      <c r="P17" s="21"/>
      <c r="Q17" s="21"/>
      <c r="R17" s="21"/>
      <c r="S17" s="21"/>
      <c r="T17" s="21"/>
      <c r="U17" s="21"/>
      <c r="V17" s="21"/>
      <c r="W17" s="21"/>
      <c r="X17" s="1"/>
      <c r="Y17" s="1"/>
      <c r="Z17" s="1"/>
      <c r="AA17" s="1"/>
      <c r="AB17" s="1"/>
      <c r="AC17" s="1"/>
    </row>
    <row r="18" spans="1:29" ht="18">
      <c r="A18" s="1"/>
      <c r="B18" s="25"/>
      <c r="C18" s="25"/>
      <c r="D18" s="25" t="s">
        <v>39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5"/>
      <c r="AB18" s="1"/>
      <c r="AC18" s="1"/>
    </row>
    <row r="19" spans="1:29" ht="18">
      <c r="A19" s="1"/>
      <c r="B19" s="25"/>
      <c r="C19" s="25"/>
      <c r="D19" s="25" t="s">
        <v>40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>
      <c r="A20" s="1"/>
      <c r="B20" s="25"/>
      <c r="C20" s="25"/>
      <c r="D20" s="42" t="s">
        <v>41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">
      <c r="A21" s="1"/>
      <c r="B21" s="25"/>
      <c r="C21" s="25"/>
      <c r="D21" s="24" t="s">
        <v>77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>
      <c r="A22" s="1"/>
      <c r="B22" s="25"/>
      <c r="C22" s="25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>
      <c r="A23" s="1"/>
      <c r="B23" s="25"/>
      <c r="C23" s="25"/>
      <c r="D23" s="32" t="s">
        <v>42</v>
      </c>
      <c r="E23" s="21"/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>
      <c r="A24" s="1"/>
      <c r="B24" s="25"/>
      <c r="C24" s="25"/>
      <c r="D24" s="25" t="s">
        <v>43</v>
      </c>
      <c r="E24" s="21"/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8">
      <c r="A25" s="1"/>
      <c r="B25" s="25"/>
      <c r="C25" s="25"/>
      <c r="D25" s="33"/>
      <c r="E25" s="21"/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8">
      <c r="A26" s="1"/>
      <c r="B26" s="25"/>
      <c r="C26" s="25"/>
      <c r="D26" s="32" t="s">
        <v>45</v>
      </c>
      <c r="E26" s="21"/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8">
      <c r="A27" s="1"/>
      <c r="B27" s="1"/>
      <c r="C27" s="1"/>
      <c r="D27" s="42" t="s">
        <v>44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8">
      <c r="A28" s="1"/>
      <c r="B28" s="1"/>
      <c r="C28" s="1"/>
      <c r="D28" s="25" t="s">
        <v>46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8">
      <c r="A29" s="1"/>
      <c r="B29" s="1"/>
      <c r="C29" s="1"/>
      <c r="D29" s="25" t="s">
        <v>47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">
      <c r="A30" s="1"/>
      <c r="B30" s="1"/>
      <c r="C30" s="1"/>
      <c r="D30" s="25" t="s">
        <v>48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">
      <c r="A31" s="1"/>
      <c r="B31" s="1"/>
      <c r="C31" s="1"/>
      <c r="D31" s="32"/>
      <c r="E31" s="21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8">
      <c r="A32" s="24" t="s">
        <v>49</v>
      </c>
      <c r="B32" s="1"/>
      <c r="C32" s="1"/>
      <c r="D32" s="35" t="s">
        <v>27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8">
      <c r="A33" s="1"/>
      <c r="B33" s="1"/>
      <c r="C33" s="1"/>
      <c r="D33" s="35" t="s">
        <v>28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/>
      <c r="B34" s="1"/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8">
      <c r="A35" s="1"/>
      <c r="B35" s="1"/>
      <c r="C35" s="1"/>
      <c r="D35" s="24" t="s">
        <v>51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4" t="s">
        <v>52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1"/>
      <c r="B36" s="1"/>
      <c r="C36" s="1"/>
      <c r="D36" s="48">
        <f>M12</f>
        <v>1</v>
      </c>
      <c r="E36" s="1"/>
      <c r="F36" s="48">
        <f>O11</f>
        <v>17</v>
      </c>
      <c r="G36" s="1"/>
      <c r="H36" s="48">
        <f>Q11</f>
        <v>-9</v>
      </c>
      <c r="I36" s="1"/>
      <c r="J36" s="48">
        <f>N12</f>
        <v>17</v>
      </c>
      <c r="K36" s="1"/>
      <c r="L36" s="48">
        <f>D36+F36+H36+J36</f>
        <v>26</v>
      </c>
      <c r="M36" s="1"/>
      <c r="N36" s="1"/>
      <c r="O36" s="1"/>
      <c r="P36" s="48">
        <f>M12</f>
        <v>1</v>
      </c>
      <c r="Q36" s="48">
        <f>IF(J11&lt;0,-1,1)</f>
        <v>1</v>
      </c>
      <c r="R36" s="48">
        <f>R11</f>
        <v>14</v>
      </c>
      <c r="S36" s="1"/>
      <c r="T36" s="48">
        <f>M12</f>
        <v>1</v>
      </c>
      <c r="V36" s="1"/>
      <c r="W36" s="48">
        <f>Q11</f>
        <v>-9</v>
      </c>
      <c r="X36" s="1"/>
      <c r="Y36" s="48">
        <f>P36+Q36*(R36+T36)+W36</f>
        <v>7</v>
      </c>
      <c r="Z36" s="46"/>
      <c r="AA36" s="1"/>
      <c r="AB36" s="1"/>
      <c r="AC36" s="1"/>
    </row>
    <row r="37" spans="1:29" ht="18">
      <c r="A37" s="1"/>
      <c r="B37" s="1"/>
      <c r="C37" s="1"/>
      <c r="D37" s="43">
        <f>D36</f>
        <v>1</v>
      </c>
      <c r="E37" s="38" t="str">
        <f>IF(F36&gt;0,"+","")</f>
        <v>+</v>
      </c>
      <c r="F37" s="37">
        <f>F36</f>
        <v>17</v>
      </c>
      <c r="G37" s="38">
        <f>IF(H36&gt;0,"+","")</f>
      </c>
      <c r="H37" s="37">
        <f>H36</f>
        <v>-9</v>
      </c>
      <c r="I37" s="38" t="str">
        <f>IF(J36&gt;0,"+","")</f>
        <v>+</v>
      </c>
      <c r="J37" s="37">
        <f>J36</f>
        <v>17</v>
      </c>
      <c r="K37" s="38" t="s">
        <v>8</v>
      </c>
      <c r="L37" s="34"/>
      <c r="M37" s="1"/>
      <c r="N37" s="1"/>
      <c r="O37" s="1"/>
      <c r="P37" s="37">
        <f>P36</f>
        <v>1</v>
      </c>
      <c r="Q37" s="38" t="str">
        <f>IF(Q36&lt;0,"- (","+ (")</f>
        <v>+ (</v>
      </c>
      <c r="R37" s="37">
        <f>R36</f>
        <v>14</v>
      </c>
      <c r="S37" s="38" t="str">
        <f>IF(T36&gt;0,"+","-")</f>
        <v>+</v>
      </c>
      <c r="T37" s="37">
        <f>ABS(T36)</f>
        <v>1</v>
      </c>
      <c r="U37" s="38" t="s">
        <v>53</v>
      </c>
      <c r="V37" s="38" t="str">
        <f>IF(W36&gt;0,"+","-")</f>
        <v>-</v>
      </c>
      <c r="W37" s="37">
        <f>ABS(W36)</f>
        <v>9</v>
      </c>
      <c r="X37" s="38" t="s">
        <v>8</v>
      </c>
      <c r="Y37" s="34"/>
      <c r="Z37" s="46"/>
      <c r="AA37" s="1"/>
      <c r="AB37" s="1"/>
      <c r="AC37" s="1"/>
    </row>
    <row r="38" spans="1:29" ht="12.75">
      <c r="A38" s="1">
        <f>IF(L38=1111,"allen","")</f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2">
        <f>IF(L36=L37,1111,999)</f>
        <v>999</v>
      </c>
      <c r="M38" s="1"/>
      <c r="N38" s="1"/>
      <c r="O38" s="1"/>
      <c r="P38" s="1"/>
      <c r="Q38" s="46"/>
      <c r="R38" s="1"/>
      <c r="S38" s="1"/>
      <c r="T38" s="1"/>
      <c r="V38" s="1"/>
      <c r="W38" s="1"/>
      <c r="X38" s="1"/>
      <c r="Y38" s="22">
        <f>IF(Y36=Y37,1111,999)</f>
        <v>999</v>
      </c>
      <c r="Z38" s="46"/>
      <c r="AA38" s="46"/>
      <c r="AB38" s="46"/>
      <c r="AC38" s="1"/>
    </row>
    <row r="39" spans="1:29" ht="12.75">
      <c r="A39" s="1">
        <f>IF(Y38=1111,"Arbeitsblättern","")</f>
      </c>
      <c r="B39" s="1"/>
      <c r="C39" s="1"/>
      <c r="D39" s="48">
        <f>O11</f>
        <v>17</v>
      </c>
      <c r="E39" s="1"/>
      <c r="F39" s="48">
        <f>O12</f>
        <v>13</v>
      </c>
      <c r="G39" s="1"/>
      <c r="H39" s="48">
        <f>Q12</f>
        <v>15</v>
      </c>
      <c r="I39" s="1"/>
      <c r="J39" s="48">
        <f>R11</f>
        <v>14</v>
      </c>
      <c r="K39" s="1"/>
      <c r="L39" s="48">
        <f>D39+F39+H39+J39</f>
        <v>59</v>
      </c>
      <c r="M39" s="1"/>
      <c r="N39" s="1"/>
      <c r="O39" s="46"/>
      <c r="P39" s="48">
        <f>O11</f>
        <v>17</v>
      </c>
      <c r="R39" s="48">
        <f>O12</f>
        <v>13</v>
      </c>
      <c r="T39" s="48">
        <f>IF(U39&gt;0,1,-1)</f>
        <v>1</v>
      </c>
      <c r="U39" s="48">
        <f>R11</f>
        <v>14</v>
      </c>
      <c r="V39" s="1"/>
      <c r="W39" s="48">
        <f>N12</f>
        <v>17</v>
      </c>
      <c r="X39" s="1"/>
      <c r="Y39" s="48">
        <f>P39+R39+T39*(U39+W39)</f>
        <v>61</v>
      </c>
      <c r="Z39" s="46"/>
      <c r="AA39" s="46"/>
      <c r="AB39" s="46"/>
      <c r="AC39" s="1"/>
    </row>
    <row r="40" spans="1:29" ht="18">
      <c r="A40" s="1"/>
      <c r="B40" s="1"/>
      <c r="C40" s="1"/>
      <c r="D40" s="37">
        <f>D39</f>
        <v>17</v>
      </c>
      <c r="E40" s="38" t="str">
        <f>IF(F39&gt;0,"+","")</f>
        <v>+</v>
      </c>
      <c r="F40" s="44">
        <f>F39</f>
        <v>13</v>
      </c>
      <c r="G40" s="38" t="str">
        <f>IF(H39&gt;0,"+","")</f>
        <v>+</v>
      </c>
      <c r="H40" s="43">
        <f>H39</f>
        <v>15</v>
      </c>
      <c r="I40" s="38" t="str">
        <f>IF(J39&gt;0,"+","")</f>
        <v>+</v>
      </c>
      <c r="J40" s="37">
        <f>J39</f>
        <v>14</v>
      </c>
      <c r="K40" s="38" t="s">
        <v>8</v>
      </c>
      <c r="L40" s="34"/>
      <c r="M40" s="1"/>
      <c r="N40" s="1"/>
      <c r="P40" s="37">
        <f>P39</f>
        <v>17</v>
      </c>
      <c r="Q40" s="38" t="str">
        <f>IF(R39&gt;0,"+","-")</f>
        <v>+</v>
      </c>
      <c r="R40" s="37">
        <f>ABS(R39)</f>
        <v>13</v>
      </c>
      <c r="S40" s="38"/>
      <c r="T40" s="38" t="str">
        <f>IF(U39&gt;0,"+  (","-  (")</f>
        <v>+  (</v>
      </c>
      <c r="U40" s="37">
        <f>U39</f>
        <v>14</v>
      </c>
      <c r="V40" s="38" t="str">
        <f>IF(W39&gt;0,"+","-")</f>
        <v>+</v>
      </c>
      <c r="W40" s="37">
        <f>ABS(W39)</f>
        <v>17</v>
      </c>
      <c r="X40" s="38" t="s">
        <v>21</v>
      </c>
      <c r="Y40" s="34"/>
      <c r="Z40" s="46"/>
      <c r="AA40" s="46"/>
      <c r="AB40" s="46"/>
      <c r="AC40" s="1"/>
    </row>
    <row r="41" spans="1:29" ht="12.75">
      <c r="A41" s="1">
        <f>IF(L41=1111,"gelöst","")</f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2">
        <f>IF(L39=L40,1111,999)</f>
        <v>999</v>
      </c>
      <c r="M41" s="1"/>
      <c r="N41" s="1"/>
      <c r="O41" s="1"/>
      <c r="P41" s="1"/>
      <c r="R41" s="1"/>
      <c r="S41" s="1"/>
      <c r="T41" s="1"/>
      <c r="U41" s="1"/>
      <c r="V41" s="1"/>
      <c r="W41" s="1"/>
      <c r="X41" s="1"/>
      <c r="Y41" s="22">
        <f>IF(Y39=Y40,1111,999)</f>
        <v>999</v>
      </c>
      <c r="Z41" s="46"/>
      <c r="AA41" s="46"/>
      <c r="AB41" s="46"/>
      <c r="AC41" s="1"/>
    </row>
    <row r="42" spans="1:29" ht="12.75">
      <c r="A42" s="1">
        <f>IF(Y41=1111,"worden","")</f>
      </c>
      <c r="B42" s="1"/>
      <c r="C42" s="1"/>
      <c r="D42" s="48">
        <f>N11+N12</f>
        <v>34</v>
      </c>
      <c r="E42" s="1"/>
      <c r="F42" s="48">
        <f>P11</f>
        <v>-11</v>
      </c>
      <c r="G42" s="1"/>
      <c r="H42" s="48">
        <f>O11-Q11</f>
        <v>26</v>
      </c>
      <c r="I42" s="1"/>
      <c r="J42" s="48">
        <f>O12+Q12</f>
        <v>28</v>
      </c>
      <c r="K42" s="1"/>
      <c r="L42" s="48">
        <f>D42+F42+H42+J42</f>
        <v>77</v>
      </c>
      <c r="M42" s="1"/>
      <c r="N42" s="1"/>
      <c r="O42" s="1"/>
      <c r="P42" s="46"/>
      <c r="Q42" s="48">
        <f>M12</f>
        <v>1</v>
      </c>
      <c r="S42" s="48">
        <f>N11+P11</f>
        <v>6</v>
      </c>
      <c r="U42" s="48">
        <f>IF(V42&gt;0,1,-1)</f>
        <v>1</v>
      </c>
      <c r="V42" s="48">
        <f>R11</f>
        <v>14</v>
      </c>
      <c r="W42" s="1"/>
      <c r="X42" s="48">
        <f>M12</f>
        <v>1</v>
      </c>
      <c r="Y42" s="1"/>
      <c r="Z42" s="48">
        <f>-(Q42+S42)+U42*(V42+X42)</f>
        <v>8</v>
      </c>
      <c r="AA42" s="1"/>
      <c r="AB42" s="1"/>
      <c r="AC42" s="1"/>
    </row>
    <row r="43" spans="1:29" ht="18">
      <c r="A43" s="1"/>
      <c r="B43" s="1"/>
      <c r="C43" s="1"/>
      <c r="D43" s="37">
        <f>D42</f>
        <v>34</v>
      </c>
      <c r="E43" s="38">
        <f>IF(F42&gt;0,"+","")</f>
      </c>
      <c r="F43" s="37">
        <f>F42</f>
        <v>-11</v>
      </c>
      <c r="G43" s="38" t="str">
        <f>IF(H42&gt;0,"+","")</f>
        <v>+</v>
      </c>
      <c r="H43" s="43">
        <f>H42</f>
        <v>26</v>
      </c>
      <c r="I43" s="38" t="str">
        <f>IF(J42&gt;0,"+","")</f>
        <v>+</v>
      </c>
      <c r="J43" s="37">
        <f>J42</f>
        <v>28</v>
      </c>
      <c r="K43" s="38" t="s">
        <v>8</v>
      </c>
      <c r="L43" s="34"/>
      <c r="M43" s="1"/>
      <c r="N43" s="1"/>
      <c r="O43" s="1"/>
      <c r="P43" s="47" t="s">
        <v>54</v>
      </c>
      <c r="Q43" s="37">
        <f>Q42</f>
        <v>1</v>
      </c>
      <c r="R43" s="38" t="str">
        <f>IF(S42&gt;0,"+","-")</f>
        <v>+</v>
      </c>
      <c r="S43" s="37">
        <f>ABS(S42)</f>
        <v>6</v>
      </c>
      <c r="T43" s="38" t="s">
        <v>53</v>
      </c>
      <c r="U43" s="38" t="str">
        <f>IF(V42&gt;0,"+  (","-  (")</f>
        <v>+  (</v>
      </c>
      <c r="V43" s="37">
        <f>V42</f>
        <v>14</v>
      </c>
      <c r="W43" s="38" t="str">
        <f>IF(X42&gt;0,"+","-")</f>
        <v>+</v>
      </c>
      <c r="X43" s="37">
        <f>ABS(X42)</f>
        <v>1</v>
      </c>
      <c r="Y43" s="38" t="s">
        <v>21</v>
      </c>
      <c r="Z43" s="34"/>
      <c r="AA43" s="1"/>
      <c r="AB43" s="1"/>
      <c r="AC43" s="1"/>
    </row>
    <row r="44" spans="1:2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2">
        <f>IF(L42=L43,1111,999)</f>
        <v>999</v>
      </c>
      <c r="M44" s="1"/>
      <c r="N44" s="1"/>
      <c r="O44" s="1"/>
      <c r="Q44" s="1"/>
      <c r="S44" s="1"/>
      <c r="T44" s="1"/>
      <c r="U44" s="1"/>
      <c r="V44" s="1"/>
      <c r="W44" s="1"/>
      <c r="X44" s="1"/>
      <c r="Y44" s="1"/>
      <c r="Z44" s="22">
        <f>IF(Z42=Z43,1111,999)</f>
        <v>999</v>
      </c>
      <c r="AA44" s="1"/>
      <c r="AB44" s="1"/>
      <c r="AC44" s="1"/>
    </row>
    <row r="45" spans="1:29" ht="12.75">
      <c r="A45" s="1">
        <f>IF(Z44=1111,"sind","")</f>
      </c>
      <c r="B45" s="1"/>
      <c r="C45" s="1"/>
      <c r="D45" s="48">
        <f>N11+O12</f>
        <v>30</v>
      </c>
      <c r="E45" s="1"/>
      <c r="F45" s="48">
        <f>M12+R11</f>
        <v>15</v>
      </c>
      <c r="G45" s="1"/>
      <c r="H45" s="48">
        <f>O12</f>
        <v>13</v>
      </c>
      <c r="I45" s="1"/>
      <c r="J45" s="48">
        <f>P12</f>
        <v>10</v>
      </c>
      <c r="K45" s="1"/>
      <c r="L45" s="48">
        <f>D45+F45+H45+J45</f>
        <v>68</v>
      </c>
      <c r="M45" s="1"/>
      <c r="N45" s="1"/>
      <c r="O45" s="1"/>
      <c r="P45" s="48">
        <f>IF(Q45&gt;0,1,-1)</f>
        <v>-1</v>
      </c>
      <c r="Q45" s="48">
        <f>Q11</f>
        <v>-9</v>
      </c>
      <c r="R45" s="1"/>
      <c r="S45" s="48">
        <f>O11</f>
        <v>17</v>
      </c>
      <c r="T45" s="1"/>
      <c r="U45" s="48">
        <f>Q11</f>
        <v>-9</v>
      </c>
      <c r="V45" s="1"/>
      <c r="W45" s="1"/>
      <c r="X45" s="48">
        <f>P12</f>
        <v>10</v>
      </c>
      <c r="Y45" s="1"/>
      <c r="Z45" s="48">
        <f>P45*(Q45+S45+U45)+X45</f>
        <v>11</v>
      </c>
      <c r="AA45" s="1"/>
      <c r="AB45" s="1"/>
      <c r="AC45" s="1"/>
    </row>
    <row r="46" spans="1:29" ht="18">
      <c r="A46" s="1"/>
      <c r="B46" s="1"/>
      <c r="C46" s="1"/>
      <c r="D46" s="37">
        <f>D45</f>
        <v>30</v>
      </c>
      <c r="E46" s="38" t="str">
        <f>IF(F45&gt;0,"+","")</f>
        <v>+</v>
      </c>
      <c r="F46" s="37">
        <f>F45</f>
        <v>15</v>
      </c>
      <c r="G46" s="38" t="str">
        <f>IF(H45&gt;0,"+","")</f>
        <v>+</v>
      </c>
      <c r="H46" s="37">
        <f>H45</f>
        <v>13</v>
      </c>
      <c r="I46" s="38" t="str">
        <f>IF(J45&gt;0,"+","")</f>
        <v>+</v>
      </c>
      <c r="J46" s="37">
        <f>J45</f>
        <v>10</v>
      </c>
      <c r="K46" s="38" t="s">
        <v>8</v>
      </c>
      <c r="L46" s="34"/>
      <c r="M46" s="1"/>
      <c r="N46" s="1"/>
      <c r="O46" s="1"/>
      <c r="P46" s="38" t="str">
        <f>IF(Q45&gt;0,"+  (","-  (")</f>
        <v>-  (</v>
      </c>
      <c r="Q46" s="37">
        <f>Q45</f>
        <v>-9</v>
      </c>
      <c r="R46" s="38" t="str">
        <f>IF(S45&gt;0,"+","-")</f>
        <v>+</v>
      </c>
      <c r="S46" s="37">
        <f>ABS(S45)</f>
        <v>17</v>
      </c>
      <c r="T46" s="38" t="str">
        <f>IF(U45&gt;0,"+","-")</f>
        <v>-</v>
      </c>
      <c r="U46" s="37">
        <f>ABS(U45)</f>
        <v>9</v>
      </c>
      <c r="V46" s="38" t="s">
        <v>55</v>
      </c>
      <c r="W46" s="38" t="str">
        <f>IF(X45&gt;0,"+","-")</f>
        <v>+</v>
      </c>
      <c r="X46" s="37">
        <f>ABS(X45)</f>
        <v>10</v>
      </c>
      <c r="Y46" s="38" t="s">
        <v>56</v>
      </c>
      <c r="Z46" s="34"/>
      <c r="AA46" s="1"/>
      <c r="AB46" s="1"/>
      <c r="AC46" s="1"/>
    </row>
    <row r="47" spans="1:29" ht="12.75">
      <c r="A47" s="1">
        <f>IF(L47=1111,"Du","")</f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2">
        <f>IF(L45=L46,1111,999)</f>
        <v>999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2">
        <f>IF(Z45=Z46,1111,999)</f>
        <v>999</v>
      </c>
      <c r="AA47" s="1"/>
      <c r="AB47" s="1"/>
      <c r="AC47" s="1"/>
    </row>
    <row r="48" spans="1:29" ht="12.75">
      <c r="A48" s="1">
        <f>IF(Z47=1111,"eine","")</f>
      </c>
      <c r="B48" s="1"/>
      <c r="C48" s="1"/>
      <c r="D48" s="48">
        <f>P11+R12</f>
        <v>-2</v>
      </c>
      <c r="E48" s="1"/>
      <c r="F48" s="48">
        <f>M11+N12</f>
        <v>18</v>
      </c>
      <c r="G48" s="1"/>
      <c r="H48" s="48">
        <f>N12</f>
        <v>17</v>
      </c>
      <c r="I48" s="1"/>
      <c r="J48" s="48">
        <f>O12</f>
        <v>13</v>
      </c>
      <c r="K48" s="1"/>
      <c r="L48" s="48">
        <f>D48+F48+H48+J48</f>
        <v>46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8">
      <c r="A49" s="1"/>
      <c r="B49" s="1"/>
      <c r="C49" s="1"/>
      <c r="D49" s="37">
        <f>D48</f>
        <v>-2</v>
      </c>
      <c r="E49" s="38" t="str">
        <f>IF(F48&gt;0,"+","")</f>
        <v>+</v>
      </c>
      <c r="F49" s="37">
        <f>F48</f>
        <v>18</v>
      </c>
      <c r="G49" s="38" t="str">
        <f>IF(H48&gt;0,"+","")</f>
        <v>+</v>
      </c>
      <c r="H49" s="37">
        <f>H48</f>
        <v>17</v>
      </c>
      <c r="I49" s="38" t="str">
        <f>IF(J48&gt;0,"+","")</f>
        <v>+</v>
      </c>
      <c r="J49" s="37">
        <f>J48</f>
        <v>13</v>
      </c>
      <c r="K49" s="38" t="s">
        <v>8</v>
      </c>
      <c r="L49" s="3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>
        <f>IF(L50=1111,"Meldung","")</f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2">
        <f>IF(L48=L49,1111,999)</f>
        <v>999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">
      <c r="A51" s="24"/>
      <c r="B51" s="1"/>
      <c r="C51" s="1"/>
      <c r="D51" s="48">
        <f>M11+R11</f>
        <v>15</v>
      </c>
      <c r="E51" s="1"/>
      <c r="F51" s="48">
        <f>O11+O12</f>
        <v>30</v>
      </c>
      <c r="G51" s="1"/>
      <c r="H51" s="48">
        <f>R11</f>
        <v>14</v>
      </c>
      <c r="I51" s="1"/>
      <c r="J51" s="48">
        <f>R11+M12</f>
        <v>15</v>
      </c>
      <c r="K51" s="1"/>
      <c r="L51" s="48">
        <f>D51+F51+H51+J51</f>
        <v>74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8">
      <c r="A52" s="24"/>
      <c r="B52" s="1"/>
      <c r="C52" s="1"/>
      <c r="D52" s="37">
        <f>D51</f>
        <v>15</v>
      </c>
      <c r="E52" s="38" t="str">
        <f>IF(F51&gt;0,"+","")</f>
        <v>+</v>
      </c>
      <c r="F52" s="37">
        <f>F51</f>
        <v>30</v>
      </c>
      <c r="G52" s="38" t="str">
        <f>IF(H51&gt;0,"+","")</f>
        <v>+</v>
      </c>
      <c r="H52" s="37">
        <f>H51</f>
        <v>14</v>
      </c>
      <c r="I52" s="38" t="str">
        <f>IF(J51&gt;0,"+","")</f>
        <v>+</v>
      </c>
      <c r="J52" s="37">
        <f>J51</f>
        <v>15</v>
      </c>
      <c r="K52" s="38" t="s">
        <v>8</v>
      </c>
      <c r="L52" s="3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>
      <c r="A53" s="1">
        <f>IF(L53=1111,"zum","")</f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2">
        <f>IF(L51=L52,1111,999)</f>
        <v>999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8">
      <c r="A54" s="24"/>
      <c r="B54" s="1"/>
      <c r="C54" s="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8">
      <c r="A55" s="24"/>
      <c r="B55" s="1"/>
      <c r="C55" s="1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8">
      <c r="A56" s="24"/>
      <c r="B56" s="1"/>
      <c r="C56" s="1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8">
      <c r="A57" s="24"/>
      <c r="B57" s="1"/>
      <c r="C57" s="1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5.5">
      <c r="A58" s="24"/>
      <c r="B58" s="1"/>
      <c r="C58" s="1"/>
      <c r="D58" s="39"/>
      <c r="E58" s="40"/>
      <c r="F58" s="1"/>
      <c r="G58" s="1"/>
      <c r="H58" s="1"/>
      <c r="I58" s="4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5.5">
      <c r="A59" s="46"/>
      <c r="B59" s="1"/>
      <c r="C59" s="1"/>
      <c r="D59" s="39"/>
      <c r="E59" s="40"/>
      <c r="F59" s="1"/>
      <c r="G59" s="1"/>
      <c r="H59" s="1"/>
      <c r="I59" s="4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46"/>
      <c r="Y59" s="46"/>
      <c r="Z59" s="46"/>
      <c r="AA59" s="46"/>
      <c r="AB59" s="46"/>
      <c r="AC59" s="46"/>
    </row>
    <row r="60" spans="1:29" ht="18">
      <c r="A60" s="46"/>
      <c r="B60" s="1"/>
      <c r="C60" s="1"/>
      <c r="D60" s="4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46"/>
      <c r="Y60" s="46"/>
      <c r="Z60" s="46"/>
      <c r="AA60" s="46"/>
      <c r="AB60" s="46"/>
      <c r="AC60" s="46"/>
    </row>
    <row r="61" spans="1:29" ht="12.75">
      <c r="A61" s="4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46"/>
      <c r="Y61" s="46"/>
      <c r="Z61" s="46"/>
      <c r="AA61" s="46"/>
      <c r="AB61" s="46"/>
      <c r="AC61" s="46"/>
    </row>
    <row r="62" spans="1:29" ht="12.75">
      <c r="A62" s="4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46"/>
      <c r="Y62" s="46"/>
      <c r="Z62" s="46"/>
      <c r="AA62" s="46"/>
      <c r="AB62" s="46"/>
      <c r="AC62" s="46"/>
    </row>
    <row r="63" spans="1:29" ht="12.75">
      <c r="A63" s="4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46"/>
      <c r="Y63" s="46"/>
      <c r="Z63" s="46"/>
      <c r="AA63" s="46"/>
      <c r="AB63" s="46"/>
      <c r="AC63" s="46"/>
    </row>
    <row r="64" spans="1:29" ht="12.75">
      <c r="A64" s="4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46"/>
      <c r="Y64" s="46"/>
      <c r="Z64" s="46"/>
      <c r="AA64" s="46"/>
      <c r="AB64" s="46"/>
      <c r="AC64" s="46"/>
    </row>
    <row r="65" spans="1:29" ht="12.75">
      <c r="A65" s="4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46"/>
      <c r="Y65" s="46"/>
      <c r="Z65" s="46"/>
      <c r="AA65" s="46"/>
      <c r="AB65" s="46"/>
      <c r="AC65" s="46"/>
    </row>
    <row r="66" spans="1:29" ht="12.75">
      <c r="A66" s="4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46"/>
      <c r="Y66" s="46"/>
      <c r="Z66" s="46"/>
      <c r="AA66" s="46"/>
      <c r="AB66" s="46"/>
      <c r="AC66" s="46"/>
    </row>
    <row r="67" spans="1:29" ht="12.75">
      <c r="A67" s="4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46"/>
      <c r="Y67" s="46"/>
      <c r="Z67" s="46"/>
      <c r="AA67" s="46"/>
      <c r="AB67" s="46"/>
      <c r="AC67" s="46"/>
    </row>
    <row r="68" spans="1:24" ht="12.75">
      <c r="A68" s="4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4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4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48">
        <f>IF(AND(L38=1111,Y38=1111,L41=1111,Y41=1111,L44=1111,Z44=1111,L47=1111,B10=11,L50=1111,L53=1111),1111,999)</f>
        <v>999</v>
      </c>
      <c r="X70" s="1"/>
    </row>
    <row r="71" spans="1:24" ht="12.75">
      <c r="A71" s="4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</sheetData>
  <sheetProtection password="8089" sheet="1" objects="1" scenarios="1" selectLockedCells="1"/>
  <conditionalFormatting sqref="L37 L40 L43 L46 L49 L52">
    <cfRule type="cellIs" priority="44" dxfId="1" operator="equal" stopIfTrue="1">
      <formula>L36</formula>
    </cfRule>
    <cfRule type="cellIs" priority="45" dxfId="0" operator="notEqual" stopIfTrue="1">
      <formula>L36</formula>
    </cfRule>
  </conditionalFormatting>
  <conditionalFormatting sqref="Z44 D62:E62 D65:E65 D68:E68 D71:E71 D74:E74 J10:J12 K11:K12 I11:I12 M12:T12 M11:R11 T10:T11 V10:V11 L53 Y41 P36 R36 T36 W36 Y36 P39 R39 U39 Y38:Y39 W39 Q42 S42 V42 X42 Z42 Q45 S45 D36 F36 H36 J36 L36 D39 F39 H39 J39 L38:L39 D42 F42 H42 J42 L41:L42 D45 F45 H45 J45 L44:L45 D48 F48 H48 J48 L47:L48 D51 F51 H51 J51 L50:L51">
    <cfRule type="expression" priority="46" dxfId="9" stopIfTrue="1">
      <formula>$H$1=852456</formula>
    </cfRule>
    <cfRule type="expression" priority="47" dxfId="10" stopIfTrue="1">
      <formula>$H$1&lt;&gt;852456</formula>
    </cfRule>
  </conditionalFormatting>
  <conditionalFormatting sqref="D64:E64 F25:F26 H24:H26 G24 G29:H30 G20:H22">
    <cfRule type="expression" priority="48" dxfId="9" stopIfTrue="1">
      <formula>$H$1=852456</formula>
    </cfRule>
    <cfRule type="expression" priority="49" dxfId="8" stopIfTrue="1">
      <formula>$H$1&lt;&gt;852456</formula>
    </cfRule>
  </conditionalFormatting>
  <conditionalFormatting sqref="D77:D78">
    <cfRule type="expression" priority="50" dxfId="32" stopIfTrue="1">
      <formula>AND($B$10=11,$M$61=1111,$M$64=1111,$M$67=1111,$M$70=1111,$M$73=1111,$M$76=1111)</formula>
    </cfRule>
  </conditionalFormatting>
  <conditionalFormatting sqref="I59 D59:D60">
    <cfRule type="expression" priority="53" dxfId="32" stopIfTrue="1">
      <formula>AND($B$10=11,$L$38=1111,$L$41=1111,$L$44=1111,$L$47=1111,$L$50=1111,$L$53=1111)</formula>
    </cfRule>
  </conditionalFormatting>
  <conditionalFormatting sqref="Y37">
    <cfRule type="cellIs" priority="41" dxfId="1" operator="equal" stopIfTrue="1">
      <formula>Y36</formula>
    </cfRule>
    <cfRule type="cellIs" priority="42" dxfId="0" operator="notEqual" stopIfTrue="1">
      <formula>Y36</formula>
    </cfRule>
  </conditionalFormatting>
  <conditionalFormatting sqref="Z43">
    <cfRule type="cellIs" priority="35" dxfId="1" operator="equal" stopIfTrue="1">
      <formula>Z42</formula>
    </cfRule>
    <cfRule type="cellIs" priority="36" dxfId="0" operator="notEqual" stopIfTrue="1">
      <formula>Z42</formula>
    </cfRule>
  </conditionalFormatting>
  <conditionalFormatting sqref="Y40">
    <cfRule type="cellIs" priority="29" dxfId="1" operator="equal" stopIfTrue="1">
      <formula>Y39</formula>
    </cfRule>
    <cfRule type="cellIs" priority="30" dxfId="0" operator="notEqual" stopIfTrue="1">
      <formula>Y39</formula>
    </cfRule>
  </conditionalFormatting>
  <conditionalFormatting sqref="U45">
    <cfRule type="expression" priority="25" dxfId="9" stopIfTrue="1">
      <formula>$H$1=852456</formula>
    </cfRule>
    <cfRule type="expression" priority="26" dxfId="10" stopIfTrue="1">
      <formula>$H$1&lt;&gt;852456</formula>
    </cfRule>
  </conditionalFormatting>
  <conditionalFormatting sqref="X45">
    <cfRule type="expression" priority="23" dxfId="9" stopIfTrue="1">
      <formula>$H$1=852456</formula>
    </cfRule>
    <cfRule type="expression" priority="24" dxfId="10" stopIfTrue="1">
      <formula>$H$1&lt;&gt;852456</formula>
    </cfRule>
  </conditionalFormatting>
  <conditionalFormatting sqref="Z47 Z45">
    <cfRule type="expression" priority="21" dxfId="9" stopIfTrue="1">
      <formula>$H$1=852456</formula>
    </cfRule>
    <cfRule type="expression" priority="22" dxfId="10" stopIfTrue="1">
      <formula>$H$1&lt;&gt;852456</formula>
    </cfRule>
  </conditionalFormatting>
  <conditionalFormatting sqref="Z46">
    <cfRule type="cellIs" priority="19" dxfId="1" operator="equal" stopIfTrue="1">
      <formula>Z45</formula>
    </cfRule>
    <cfRule type="cellIs" priority="20" dxfId="0" operator="notEqual" stopIfTrue="1">
      <formula>Z45</formula>
    </cfRule>
  </conditionalFormatting>
  <conditionalFormatting sqref="Z45">
    <cfRule type="expression" priority="17" dxfId="9" stopIfTrue="1">
      <formula>$H$1=852456</formula>
    </cfRule>
    <cfRule type="expression" priority="18" dxfId="10" stopIfTrue="1">
      <formula>$H$1&lt;&gt;852456</formula>
    </cfRule>
  </conditionalFormatting>
  <conditionalFormatting sqref="T39">
    <cfRule type="expression" priority="15" dxfId="9" stopIfTrue="1">
      <formula>$H$1=852456</formula>
    </cfRule>
    <cfRule type="expression" priority="16" dxfId="10" stopIfTrue="1">
      <formula>$H$1&lt;&gt;852456</formula>
    </cfRule>
  </conditionalFormatting>
  <conditionalFormatting sqref="U42">
    <cfRule type="expression" priority="13" dxfId="9" stopIfTrue="1">
      <formula>$H$1=852456</formula>
    </cfRule>
    <cfRule type="expression" priority="14" dxfId="10" stopIfTrue="1">
      <formula>$H$1&lt;&gt;852456</formula>
    </cfRule>
  </conditionalFormatting>
  <conditionalFormatting sqref="P45">
    <cfRule type="expression" priority="11" dxfId="9" stopIfTrue="1">
      <formula>$H$1=852456</formula>
    </cfRule>
    <cfRule type="expression" priority="12" dxfId="10" stopIfTrue="1">
      <formula>$H$1&lt;&gt;852456</formula>
    </cfRule>
  </conditionalFormatting>
  <conditionalFormatting sqref="U45">
    <cfRule type="expression" priority="9" dxfId="9" stopIfTrue="1">
      <formula>$H$1=852456</formula>
    </cfRule>
    <cfRule type="expression" priority="10" dxfId="10" stopIfTrue="1">
      <formula>$H$1&lt;&gt;852456</formula>
    </cfRule>
  </conditionalFormatting>
  <conditionalFormatting sqref="X45">
    <cfRule type="expression" priority="7" dxfId="9" stopIfTrue="1">
      <formula>$H$1=852456</formula>
    </cfRule>
    <cfRule type="expression" priority="8" dxfId="10" stopIfTrue="1">
      <formula>$H$1&lt;&gt;852456</formula>
    </cfRule>
  </conditionalFormatting>
  <conditionalFormatting sqref="Z45">
    <cfRule type="expression" priority="5" dxfId="9" stopIfTrue="1">
      <formula>$H$1=852456</formula>
    </cfRule>
    <cfRule type="expression" priority="6" dxfId="10" stopIfTrue="1">
      <formula>$H$1&lt;&gt;852456</formula>
    </cfRule>
  </conditionalFormatting>
  <conditionalFormatting sqref="Q36">
    <cfRule type="expression" priority="3" dxfId="9" stopIfTrue="1">
      <formula>$H$1=852456</formula>
    </cfRule>
    <cfRule type="expression" priority="4" dxfId="10" stopIfTrue="1">
      <formula>$H$1&lt;&gt;852456</formula>
    </cfRule>
  </conditionalFormatting>
  <conditionalFormatting sqref="W70">
    <cfRule type="expression" priority="1" dxfId="9" stopIfTrue="1">
      <formula>$H$1=852456</formula>
    </cfRule>
    <cfRule type="expression" priority="2" dxfId="10" stopIfTrue="1">
      <formula>$H$1&lt;&gt;852456</formula>
    </cfRule>
  </conditionalFormatting>
  <hyperlinks>
    <hyperlink ref="A3" location="'Addition Subtraktion'!A5" display="Zurück zur Auswahl"/>
  </hyperlinks>
  <printOptions/>
  <pageMargins left="0.75" right="0.75" top="1" bottom="1" header="0.4921259845" footer="0.4921259845"/>
  <pageSetup orientation="portrait" paperSize="9" scale="73" r:id="rId2"/>
  <rowBreaks count="1" manualBreakCount="1">
    <brk id="56" max="255" man="1"/>
  </rowBreaks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A76"/>
  <sheetViews>
    <sheetView zoomScaleSheetLayoutView="100" workbookViewId="0" topLeftCell="A16">
      <selection activeCell="D1" sqref="D1"/>
    </sheetView>
  </sheetViews>
  <sheetFormatPr defaultColWidth="11.421875" defaultRowHeight="12.75"/>
  <cols>
    <col min="1" max="1" width="20.421875" style="0" customWidth="1"/>
    <col min="2" max="27" width="4.7109375" style="0" customWidth="1"/>
  </cols>
  <sheetData>
    <row r="1" spans="1:27" ht="20.25">
      <c r="A1" s="1"/>
      <c r="B1" s="2"/>
      <c r="C1" s="1"/>
      <c r="D1" s="3"/>
      <c r="E1" s="3"/>
      <c r="F1" s="3"/>
      <c r="G1" s="3"/>
      <c r="H1" s="4"/>
      <c r="I1" s="3"/>
      <c r="J1" s="3"/>
      <c r="K1" s="3"/>
      <c r="L1" s="1"/>
      <c r="M1" s="5" t="s">
        <v>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25">
      <c r="A2" s="1"/>
      <c r="B2" s="2" t="s">
        <v>60</v>
      </c>
      <c r="C2" s="1"/>
      <c r="D2" s="1"/>
      <c r="E2" s="1"/>
      <c r="F2" s="1"/>
      <c r="G2" s="1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59" t="s">
        <v>9</v>
      </c>
      <c r="B3" s="8"/>
      <c r="C3" s="8"/>
      <c r="D3" s="8"/>
      <c r="E3" s="8"/>
      <c r="F3" s="8"/>
      <c r="G3" s="8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10" t="s">
        <v>1</v>
      </c>
      <c r="C4" s="10"/>
      <c r="D4" s="10"/>
      <c r="E4" s="10"/>
      <c r="F4" s="10"/>
      <c r="G4" s="10"/>
      <c r="H4" s="11"/>
      <c r="I4" s="12"/>
      <c r="J4" s="12"/>
      <c r="K4" s="12"/>
      <c r="L4" s="12"/>
      <c r="M4" s="12"/>
      <c r="N4" s="12"/>
      <c r="O4" s="12"/>
      <c r="P4" s="12"/>
      <c r="Q4" s="12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10" t="s">
        <v>2</v>
      </c>
      <c r="C5" s="10"/>
      <c r="D5" s="10"/>
      <c r="E5" s="10"/>
      <c r="F5" s="10"/>
      <c r="G5" s="10"/>
      <c r="H5" s="11"/>
      <c r="I5" s="12"/>
      <c r="J5" s="12"/>
      <c r="K5" s="12"/>
      <c r="L5" s="12"/>
      <c r="M5" s="12"/>
      <c r="N5" s="12"/>
      <c r="O5" s="12"/>
      <c r="P5" s="12"/>
      <c r="Q5" s="12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13" t="s">
        <v>3</v>
      </c>
      <c r="C6" s="13"/>
      <c r="D6" s="13"/>
      <c r="E6" s="13"/>
      <c r="F6" s="13"/>
      <c r="G6" s="13"/>
      <c r="H6" s="14"/>
      <c r="I6" s="15"/>
      <c r="J6" s="15"/>
      <c r="K6" s="15"/>
      <c r="L6" s="15"/>
      <c r="M6" s="15"/>
      <c r="N6" s="15"/>
      <c r="O6" s="15"/>
      <c r="P6" s="15"/>
      <c r="Q6" s="15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16" t="s">
        <v>4</v>
      </c>
      <c r="C7" s="16"/>
      <c r="D7" s="16"/>
      <c r="E7" s="16"/>
      <c r="F7" s="16"/>
      <c r="G7" s="16"/>
      <c r="H7" s="17"/>
      <c r="I7" s="18"/>
      <c r="J7" s="18"/>
      <c r="K7" s="18"/>
      <c r="L7" s="18"/>
      <c r="M7" s="18"/>
      <c r="N7" s="18"/>
      <c r="O7" s="18"/>
      <c r="P7" s="18"/>
      <c r="Q7" s="18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7" t="s">
        <v>5</v>
      </c>
      <c r="C8" s="19"/>
      <c r="D8" s="19"/>
      <c r="E8" s="19"/>
      <c r="F8" s="19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>
      <c r="A10" s="8" t="s">
        <v>10</v>
      </c>
      <c r="B10" s="27">
        <v>5</v>
      </c>
      <c r="C10" s="1"/>
      <c r="D10" s="1"/>
      <c r="E10" s="1"/>
      <c r="F10" s="1"/>
      <c r="G10" s="1"/>
      <c r="H10" s="21"/>
      <c r="I10" s="21"/>
      <c r="J10" s="22" t="s">
        <v>20</v>
      </c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1"/>
      <c r="V10" s="22" t="s">
        <v>6</v>
      </c>
      <c r="W10" s="21"/>
      <c r="X10" s="1"/>
      <c r="Y10" s="1"/>
      <c r="Z10" s="1"/>
      <c r="AA10" s="1"/>
    </row>
    <row r="11" spans="1:27" ht="15">
      <c r="A11" s="8"/>
      <c r="B11" s="23"/>
      <c r="C11" s="1"/>
      <c r="D11" s="1"/>
      <c r="E11" s="1"/>
      <c r="F11" s="1"/>
      <c r="G11" s="1"/>
      <c r="H11" s="21"/>
      <c r="I11" s="22">
        <f>SIN(B10*4.231)</f>
        <v>0.74206692058282</v>
      </c>
      <c r="J11" s="22">
        <f>SIN(B10*2.1)</f>
        <v>-0.87969575997167</v>
      </c>
      <c r="K11" s="22">
        <f>SIN(B10*7.4)</f>
        <v>-0.6435381333569995</v>
      </c>
      <c r="L11" s="21"/>
      <c r="M11" s="22">
        <f>ROUND($V$11*SIN(B10*3.14)+1,0)</f>
        <v>1</v>
      </c>
      <c r="N11" s="22">
        <f>ROUND($V$11*SIN(B10+1.78)+1,0)</f>
        <v>8</v>
      </c>
      <c r="O11" s="22">
        <f>ROUND($V$11*SIN(B10+2*0.9)+1,0)</f>
        <v>8</v>
      </c>
      <c r="P11" s="22">
        <f>ROUND($V$11*SIN(2*(B10+3))+1,0)</f>
        <v>-3</v>
      </c>
      <c r="Q11" s="22">
        <f>ROUND($V$11*SIN(B10+4.1)+1,0)</f>
        <v>6</v>
      </c>
      <c r="R11" s="22">
        <f>ROUND($V$11*SIN(3*(B10+5.2))+1,0)</f>
        <v>-10</v>
      </c>
      <c r="S11" s="21"/>
      <c r="T11" s="22"/>
      <c r="U11" s="21"/>
      <c r="V11" s="22">
        <f>B10+10</f>
        <v>15</v>
      </c>
      <c r="W11" s="21"/>
      <c r="X11" s="1"/>
      <c r="Y11" s="1"/>
      <c r="Z11" s="1"/>
      <c r="AA11" s="1"/>
    </row>
    <row r="12" spans="1:27" ht="15">
      <c r="A12" s="1"/>
      <c r="B12" s="8"/>
      <c r="C12" s="1"/>
      <c r="D12" s="1"/>
      <c r="E12" s="1"/>
      <c r="F12" s="1"/>
      <c r="G12" s="1"/>
      <c r="H12" s="21"/>
      <c r="I12" s="22">
        <f>SIN(B10*1.51)</f>
        <v>0.9541522662795148</v>
      </c>
      <c r="J12" s="22">
        <f>SIN(B10*3.1)</f>
        <v>0.2064674819377966</v>
      </c>
      <c r="K12" s="22">
        <f>SIN(B10*3.1)</f>
        <v>0.2064674819377966</v>
      </c>
      <c r="L12" s="21"/>
      <c r="M12" s="22">
        <f>ROUND($V$11*SIN(B10+0.1*3.14)+1,0)</f>
        <v>-11</v>
      </c>
      <c r="N12" s="22">
        <f>ROUND($V$11*SIN(B10+2)+1,0)</f>
        <v>11</v>
      </c>
      <c r="O12" s="22">
        <f>ROUND($V$11*SIN(B10+2.6)+1,0)</f>
        <v>16</v>
      </c>
      <c r="P12" s="22">
        <f>ROUND($V$11*SIN(2*(B10+4.7))+1,0)</f>
        <v>9</v>
      </c>
      <c r="Q12" s="22">
        <f>ROUND($V$11*SIN(B10+2.35)+1,0)</f>
        <v>14</v>
      </c>
      <c r="R12" s="22">
        <f>ROUND($V$11*SIN(3*(B10+5.34))+1,0)</f>
        <v>-5</v>
      </c>
      <c r="S12" s="22"/>
      <c r="T12" s="22"/>
      <c r="U12" s="21"/>
      <c r="V12" s="21"/>
      <c r="W12" s="21"/>
      <c r="X12" s="1"/>
      <c r="Y12" s="1"/>
      <c r="Z12" s="1"/>
      <c r="AA12" s="1"/>
    </row>
    <row r="13" spans="1:27" ht="15">
      <c r="A13" s="1"/>
      <c r="B13" s="8"/>
      <c r="C13" s="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1"/>
      <c r="X13" s="1"/>
      <c r="Y13" s="1"/>
      <c r="Z13" s="1"/>
      <c r="AA13" s="1"/>
    </row>
    <row r="14" spans="1:2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1"/>
      <c r="R14" s="21"/>
      <c r="S14" s="21"/>
      <c r="T14" s="21"/>
      <c r="U14" s="21"/>
      <c r="V14" s="21"/>
      <c r="W14" s="21"/>
      <c r="X14" s="1"/>
      <c r="Y14" s="1"/>
      <c r="Z14" s="1"/>
      <c r="AA14" s="1"/>
    </row>
    <row r="15" spans="2:27" ht="18">
      <c r="B15" s="29"/>
      <c r="C15" s="25"/>
      <c r="D15" s="25" t="s">
        <v>61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1"/>
      <c r="Z15" s="1"/>
      <c r="AA15" s="1"/>
    </row>
    <row r="16" spans="1:27" ht="18">
      <c r="A16" s="24"/>
      <c r="B16" s="29"/>
      <c r="C16" s="25"/>
      <c r="D16" s="25" t="s">
        <v>62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1"/>
      <c r="P16" s="21"/>
      <c r="Q16" s="21"/>
      <c r="R16" s="21"/>
      <c r="S16" s="21"/>
      <c r="T16" s="21"/>
      <c r="U16" s="21"/>
      <c r="V16" s="21"/>
      <c r="W16" s="21"/>
      <c r="X16" s="1"/>
      <c r="Y16" s="1"/>
      <c r="Z16" s="1"/>
      <c r="AA16" s="1"/>
    </row>
    <row r="17" spans="1:27" ht="18">
      <c r="A17" s="24"/>
      <c r="B17" s="2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1"/>
      <c r="P17" s="21"/>
      <c r="Q17" s="21"/>
      <c r="R17" s="21"/>
      <c r="S17" s="21"/>
      <c r="T17" s="21"/>
      <c r="U17" s="21"/>
      <c r="V17" s="21"/>
      <c r="W17" s="21"/>
      <c r="X17" s="1"/>
      <c r="Y17" s="1"/>
      <c r="Z17" s="1"/>
      <c r="AA17" s="1"/>
    </row>
    <row r="18" spans="1:27" ht="18">
      <c r="A18" s="1"/>
      <c r="B18" s="25"/>
      <c r="C18" s="25"/>
      <c r="D18" s="24" t="s">
        <v>63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5"/>
    </row>
    <row r="19" spans="1:27" ht="18">
      <c r="A19" s="1"/>
      <c r="B19" s="25"/>
      <c r="C19" s="25"/>
      <c r="D19" s="24" t="s">
        <v>64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>
      <c r="A20" s="1"/>
      <c r="B20" s="25"/>
      <c r="C20" s="25"/>
      <c r="D20" s="4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>
      <c r="A21" s="1"/>
      <c r="B21" s="25"/>
      <c r="C21" s="25"/>
      <c r="D21" s="24" t="s">
        <v>69</v>
      </c>
      <c r="E21" s="1"/>
      <c r="F21" s="1"/>
      <c r="G21" s="1"/>
      <c r="H21" s="1"/>
      <c r="I21" s="1"/>
      <c r="J21" s="1"/>
      <c r="K21" s="1"/>
      <c r="L21" s="1"/>
      <c r="M21" s="24" t="s">
        <v>71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>
      <c r="A22" s="1"/>
      <c r="B22" s="25"/>
      <c r="C22" s="25"/>
      <c r="D22" s="49" t="s">
        <v>57</v>
      </c>
      <c r="E22" s="1"/>
      <c r="F22" s="1"/>
      <c r="G22" s="1"/>
      <c r="H22" s="1"/>
      <c r="I22" s="1"/>
      <c r="J22" s="1"/>
      <c r="K22" s="1"/>
      <c r="L22" s="1"/>
      <c r="M22" s="49" t="s">
        <v>67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>
      <c r="A23" s="1"/>
      <c r="B23" s="25"/>
      <c r="C23" s="25"/>
      <c r="D23" s="32"/>
      <c r="E23" s="21"/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">
      <c r="A24" s="1"/>
      <c r="B24" s="25"/>
      <c r="C24" s="25"/>
      <c r="D24" s="24" t="s">
        <v>65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>
      <c r="A25" s="1"/>
      <c r="B25" s="25"/>
      <c r="C25" s="25"/>
      <c r="D25" s="24" t="s">
        <v>66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">
      <c r="A26" s="1"/>
      <c r="B26" s="25"/>
      <c r="C26" s="25"/>
      <c r="D26" s="4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>
      <c r="A27" s="1"/>
      <c r="B27" s="1"/>
      <c r="C27" s="1"/>
      <c r="D27" s="24" t="s">
        <v>70</v>
      </c>
      <c r="E27" s="1"/>
      <c r="F27" s="1"/>
      <c r="G27" s="1"/>
      <c r="H27" s="1"/>
      <c r="I27" s="1"/>
      <c r="J27" s="1"/>
      <c r="K27" s="1"/>
      <c r="L27" s="1"/>
      <c r="M27" s="24" t="s">
        <v>72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">
      <c r="A28" s="1"/>
      <c r="B28" s="1"/>
      <c r="C28" s="1"/>
      <c r="D28" s="49" t="s">
        <v>58</v>
      </c>
      <c r="E28" s="1"/>
      <c r="F28" s="1"/>
      <c r="G28" s="1"/>
      <c r="H28" s="1"/>
      <c r="I28" s="1"/>
      <c r="J28" s="1"/>
      <c r="K28" s="1"/>
      <c r="L28" s="1"/>
      <c r="M28" s="49" t="s">
        <v>68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">
      <c r="A29" s="1"/>
      <c r="B29" s="1"/>
      <c r="C29" s="1"/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">
      <c r="A30" s="1"/>
      <c r="B30" s="1"/>
      <c r="C30" s="1"/>
      <c r="D30" s="2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">
      <c r="A31" s="1"/>
      <c r="B31" s="1"/>
      <c r="C31" s="1"/>
      <c r="D31" s="32"/>
      <c r="E31" s="21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>
      <c r="A32" s="24" t="s">
        <v>59</v>
      </c>
      <c r="B32" s="1"/>
      <c r="C32" s="1"/>
      <c r="D32" s="35" t="s">
        <v>27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>
      <c r="A33" s="1"/>
      <c r="B33" s="1"/>
      <c r="C33" s="1"/>
      <c r="D33" s="35" t="s">
        <v>28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46"/>
      <c r="Z34" s="46"/>
      <c r="AA34" s="1"/>
    </row>
    <row r="35" spans="1:27" ht="18">
      <c r="A35" s="1"/>
      <c r="B35" s="1"/>
      <c r="C35" s="1"/>
      <c r="D35" s="24" t="s">
        <v>51</v>
      </c>
      <c r="E35" s="46"/>
      <c r="F35" s="46"/>
      <c r="G35" s="46"/>
      <c r="H35" s="46"/>
      <c r="I35" s="46"/>
      <c r="J35" s="46"/>
      <c r="K35" s="46"/>
      <c r="L35" s="24" t="s">
        <v>52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1"/>
    </row>
    <row r="36" spans="1:27" ht="12.75">
      <c r="A36" s="1"/>
      <c r="B36" s="1"/>
      <c r="C36" s="1"/>
      <c r="E36" s="46"/>
      <c r="F36" s="46"/>
      <c r="G36" s="46"/>
      <c r="H36" s="46"/>
      <c r="I36" s="46"/>
      <c r="J36" s="46"/>
      <c r="K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1"/>
    </row>
    <row r="37" spans="1:27" ht="12.75">
      <c r="A37" s="1"/>
      <c r="B37" s="1"/>
      <c r="C37" s="1"/>
      <c r="D37" s="48">
        <f>Q11</f>
        <v>6</v>
      </c>
      <c r="E37" s="46"/>
      <c r="F37" s="51">
        <f>P11</f>
        <v>-3</v>
      </c>
      <c r="G37" s="46"/>
      <c r="H37" s="48">
        <f>D37*F37</f>
        <v>-18</v>
      </c>
      <c r="I37" s="46"/>
      <c r="J37" s="46"/>
      <c r="K37" s="46"/>
      <c r="L37" s="48">
        <f>-N11*P11</f>
        <v>24</v>
      </c>
      <c r="M37" s="46"/>
      <c r="N37" s="51">
        <f>P11</f>
        <v>-3</v>
      </c>
      <c r="O37" s="46"/>
      <c r="P37" s="48">
        <f>L37/N37</f>
        <v>-8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1"/>
    </row>
    <row r="38" spans="1:27" ht="18">
      <c r="A38" s="1"/>
      <c r="B38" s="1"/>
      <c r="C38" s="1"/>
      <c r="D38" s="37">
        <f>D37</f>
        <v>6</v>
      </c>
      <c r="E38" s="50" t="str">
        <f>IF(F37&gt;0,"","(")</f>
        <v>(</v>
      </c>
      <c r="F38" s="37">
        <f>F37</f>
        <v>-3</v>
      </c>
      <c r="G38" s="43" t="str">
        <f>IF(F37&gt;0," = ",") = ")</f>
        <v>) = </v>
      </c>
      <c r="H38" s="34"/>
      <c r="I38" s="46"/>
      <c r="J38" s="46"/>
      <c r="K38" s="46"/>
      <c r="L38" s="37">
        <f>L37</f>
        <v>24</v>
      </c>
      <c r="M38" s="50" t="str">
        <f>IF(N37&gt;0,"","(")</f>
        <v>(</v>
      </c>
      <c r="N38" s="37">
        <f>N37</f>
        <v>-3</v>
      </c>
      <c r="O38" s="43" t="str">
        <f>IF(N37&gt;0," = ",") = ")</f>
        <v>) = </v>
      </c>
      <c r="P38" s="34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2.75">
      <c r="A39" s="1">
        <f>IF(H39=1111,"Ausdrucken","")</f>
      </c>
      <c r="B39" s="1"/>
      <c r="C39" s="1"/>
      <c r="D39" s="46"/>
      <c r="E39" s="46"/>
      <c r="F39" s="46"/>
      <c r="G39" s="46"/>
      <c r="H39" s="52">
        <f>IF(H37=H38,1111,999)</f>
        <v>999</v>
      </c>
      <c r="I39" s="46"/>
      <c r="J39" s="46"/>
      <c r="K39" s="46"/>
      <c r="L39" s="46"/>
      <c r="M39" s="46"/>
      <c r="N39" s="46"/>
      <c r="O39" s="46"/>
      <c r="P39" s="52">
        <f>IF(P37=P38,1111,999)</f>
        <v>999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ht="12.75">
      <c r="A40" s="1">
        <f>IF(P39=1111,"erhältst","")</f>
      </c>
      <c r="B40" s="1"/>
      <c r="C40" s="1"/>
      <c r="D40" s="51">
        <f>R12</f>
        <v>-5</v>
      </c>
      <c r="E40" s="46"/>
      <c r="F40" s="51">
        <f>P12</f>
        <v>9</v>
      </c>
      <c r="G40" s="46"/>
      <c r="H40" s="51">
        <f>D40*F40</f>
        <v>-45</v>
      </c>
      <c r="I40" s="46"/>
      <c r="J40" s="46"/>
      <c r="K40" s="46"/>
      <c r="L40" s="51">
        <f>Q11*N11</f>
        <v>48</v>
      </c>
      <c r="M40" s="46"/>
      <c r="N40" s="51">
        <f>-N11</f>
        <v>-8</v>
      </c>
      <c r="O40" s="46"/>
      <c r="P40" s="51">
        <f>L40/N40</f>
        <v>-6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ht="18">
      <c r="A41" s="1"/>
      <c r="B41" s="1"/>
      <c r="C41" s="1"/>
      <c r="D41" s="37">
        <f>D40</f>
        <v>-5</v>
      </c>
      <c r="E41" s="50">
        <f>IF(F40&gt;0,"","(")</f>
      </c>
      <c r="F41" s="37">
        <f>F40</f>
        <v>9</v>
      </c>
      <c r="G41" s="43" t="str">
        <f>IF(F40&gt;0," = ",") = ")</f>
        <v> = </v>
      </c>
      <c r="H41" s="34"/>
      <c r="I41" s="46"/>
      <c r="J41" s="46"/>
      <c r="K41" s="46"/>
      <c r="L41" s="37">
        <f>L40</f>
        <v>48</v>
      </c>
      <c r="M41" s="50" t="str">
        <f>IF(N40&gt;0,"","(")</f>
        <v>(</v>
      </c>
      <c r="N41" s="37">
        <f>N40</f>
        <v>-8</v>
      </c>
      <c r="O41" s="43" t="str">
        <f>IF(N40&gt;0," = ",") = ")</f>
        <v>) = </v>
      </c>
      <c r="P41" s="34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2.75">
      <c r="A42" s="1">
        <f>IF(H42=1111,"die","")</f>
      </c>
      <c r="B42" s="1"/>
      <c r="C42" s="1"/>
      <c r="D42" s="46"/>
      <c r="E42" s="46"/>
      <c r="F42" s="46"/>
      <c r="G42" s="46"/>
      <c r="H42" s="52">
        <f>IF(H40=H41,1111,999)</f>
        <v>999</v>
      </c>
      <c r="I42" s="46"/>
      <c r="J42" s="46"/>
      <c r="K42" s="46"/>
      <c r="L42" s="46"/>
      <c r="M42" s="46"/>
      <c r="N42" s="46"/>
      <c r="O42" s="46"/>
      <c r="P42" s="52">
        <f>IF(P40=P41,1111,999)</f>
        <v>999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1"/>
    </row>
    <row r="43" spans="1:27" ht="12.75">
      <c r="A43" s="1">
        <f>IF(P42=1111,"wie","")</f>
      </c>
      <c r="B43" s="1"/>
      <c r="C43" s="1"/>
      <c r="D43" s="51">
        <f>Q12</f>
        <v>14</v>
      </c>
      <c r="E43" s="46"/>
      <c r="F43" s="51">
        <f>N11</f>
        <v>8</v>
      </c>
      <c r="G43" s="46"/>
      <c r="H43" s="51">
        <f>D43*F43</f>
        <v>112</v>
      </c>
      <c r="I43" s="46"/>
      <c r="J43" s="46"/>
      <c r="K43" s="46"/>
      <c r="L43" s="51">
        <f>Q12*P11</f>
        <v>-42</v>
      </c>
      <c r="M43" s="46"/>
      <c r="N43" s="51">
        <f>-Q12</f>
        <v>-14</v>
      </c>
      <c r="O43" s="46"/>
      <c r="P43" s="51">
        <f>L43/N43</f>
        <v>3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1"/>
    </row>
    <row r="44" spans="1:27" ht="18">
      <c r="A44" s="1"/>
      <c r="B44" s="1"/>
      <c r="C44" s="1"/>
      <c r="D44" s="37">
        <f>D43</f>
        <v>14</v>
      </c>
      <c r="E44" s="50">
        <f>IF(F43&gt;0,"","(")</f>
      </c>
      <c r="F44" s="37">
        <f>F43</f>
        <v>8</v>
      </c>
      <c r="G44" s="43" t="str">
        <f>IF(F43&gt;0," = ",") = ")</f>
        <v> = </v>
      </c>
      <c r="H44" s="34"/>
      <c r="I44" s="46"/>
      <c r="J44" s="46"/>
      <c r="K44" s="46"/>
      <c r="L44" s="37">
        <f>L43</f>
        <v>-42</v>
      </c>
      <c r="M44" s="50" t="str">
        <f>IF(N43&gt;0,"","(")</f>
        <v>(</v>
      </c>
      <c r="N44" s="37">
        <f>N43</f>
        <v>-14</v>
      </c>
      <c r="O44" s="43" t="str">
        <f>IF(N43&gt;0," = ",") = ")</f>
        <v>) = </v>
      </c>
      <c r="P44" s="34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1"/>
    </row>
    <row r="45" spans="1:27" ht="12.75">
      <c r="A45" s="1">
        <f>IF(H45=1111,"ein","")</f>
      </c>
      <c r="B45" s="1"/>
      <c r="C45" s="1"/>
      <c r="D45" s="46"/>
      <c r="E45" s="46"/>
      <c r="F45" s="46"/>
      <c r="G45" s="46"/>
      <c r="H45" s="52">
        <f>IF(H43=H44,1111,999)</f>
        <v>999</v>
      </c>
      <c r="I45" s="46"/>
      <c r="J45" s="46"/>
      <c r="K45" s="46"/>
      <c r="L45" s="46"/>
      <c r="M45" s="46"/>
      <c r="N45" s="46"/>
      <c r="O45" s="46"/>
      <c r="P45" s="52">
        <f>IF(P43=P44,1111,999)</f>
        <v>999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1"/>
    </row>
    <row r="46" spans="1:27" ht="12.75">
      <c r="A46" s="1">
        <f>IF(P45=1111,"gut","")</f>
      </c>
      <c r="B46" s="1"/>
      <c r="C46" s="1"/>
      <c r="D46" s="51">
        <f>M12</f>
        <v>-11</v>
      </c>
      <c r="E46" s="46"/>
      <c r="F46" s="51">
        <f>R11</f>
        <v>-10</v>
      </c>
      <c r="G46" s="46"/>
      <c r="H46" s="51">
        <f>D46*F46</f>
        <v>110</v>
      </c>
      <c r="I46" s="46"/>
      <c r="J46" s="46"/>
      <c r="K46" s="46"/>
      <c r="L46" s="51">
        <f>M12*N11</f>
        <v>-88</v>
      </c>
      <c r="M46" s="46"/>
      <c r="N46" s="51">
        <f>M12</f>
        <v>-11</v>
      </c>
      <c r="O46" s="46"/>
      <c r="P46" s="51">
        <f>L46/N46</f>
        <v>8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1"/>
    </row>
    <row r="47" spans="1:27" ht="18">
      <c r="A47" s="1"/>
      <c r="B47" s="1"/>
      <c r="C47" s="1"/>
      <c r="D47" s="37">
        <f>D46</f>
        <v>-11</v>
      </c>
      <c r="E47" s="50" t="str">
        <f>IF(F46&gt;0,"","(")</f>
        <v>(</v>
      </c>
      <c r="F47" s="37">
        <f>F46</f>
        <v>-10</v>
      </c>
      <c r="G47" s="43" t="str">
        <f>IF(F46&gt;0," = ",") = ")</f>
        <v>) = </v>
      </c>
      <c r="H47" s="34"/>
      <c r="I47" s="46"/>
      <c r="J47" s="46"/>
      <c r="K47" s="46"/>
      <c r="L47" s="37">
        <f>L46</f>
        <v>-88</v>
      </c>
      <c r="M47" s="50" t="str">
        <f>IF(N46&gt;0,"","(")</f>
        <v>(</v>
      </c>
      <c r="N47" s="37">
        <f>N46</f>
        <v>-11</v>
      </c>
      <c r="O47" s="43" t="str">
        <f>IF(N46&gt;0," = ",") = ")</f>
        <v>) = </v>
      </c>
      <c r="P47" s="34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1"/>
    </row>
    <row r="48" spans="1:27" ht="12.75">
      <c r="A48" s="1">
        <f>IF(H48=1111,"gemachter","")</f>
      </c>
      <c r="B48" s="1"/>
      <c r="C48" s="1"/>
      <c r="D48" s="46"/>
      <c r="E48" s="46"/>
      <c r="F48" s="46"/>
      <c r="G48" s="46"/>
      <c r="H48" s="52">
        <f>IF(H46=H47,1111,999)</f>
        <v>999</v>
      </c>
      <c r="I48" s="46"/>
      <c r="J48" s="46"/>
      <c r="K48" s="46"/>
      <c r="L48" s="46"/>
      <c r="M48" s="46"/>
      <c r="N48" s="46"/>
      <c r="O48" s="46"/>
      <c r="P48" s="52">
        <f>IF(P46=P47,1111,999)</f>
        <v>999</v>
      </c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1"/>
    </row>
    <row r="49" spans="1:27" ht="12.75">
      <c r="A49" s="1">
        <f>IF(P48=1111,"Test","")</f>
      </c>
      <c r="B49" s="1"/>
      <c r="C49" s="1"/>
      <c r="D49" s="51">
        <f>P11-Q11</f>
        <v>-9</v>
      </c>
      <c r="E49" s="46"/>
      <c r="F49" s="51">
        <f>P11</f>
        <v>-3</v>
      </c>
      <c r="G49" s="46"/>
      <c r="H49" s="51">
        <f>D49*F49</f>
        <v>27</v>
      </c>
      <c r="I49" s="46"/>
      <c r="J49" s="46"/>
      <c r="K49" s="46"/>
      <c r="L49" s="51">
        <f>Q12*R12</f>
        <v>-70</v>
      </c>
      <c r="M49" s="46"/>
      <c r="N49" s="51">
        <f>R12</f>
        <v>-5</v>
      </c>
      <c r="O49" s="46"/>
      <c r="P49" s="51">
        <f>L49/N49</f>
        <v>14</v>
      </c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1"/>
    </row>
    <row r="50" spans="1:27" ht="18">
      <c r="A50" s="1"/>
      <c r="B50" s="1"/>
      <c r="C50" s="1"/>
      <c r="D50" s="37">
        <f>D49</f>
        <v>-9</v>
      </c>
      <c r="E50" s="50" t="str">
        <f>IF(F49&gt;0,"","(")</f>
        <v>(</v>
      </c>
      <c r="F50" s="37">
        <f>F49</f>
        <v>-3</v>
      </c>
      <c r="G50" s="43" t="str">
        <f>IF(F49&gt;0," = ",") = ")</f>
        <v>) = </v>
      </c>
      <c r="H50" s="34"/>
      <c r="I50" s="46"/>
      <c r="J50" s="46"/>
      <c r="K50" s="46"/>
      <c r="L50" s="37">
        <f>L49</f>
        <v>-70</v>
      </c>
      <c r="M50" s="50" t="str">
        <f>IF(N49&gt;0,"","(")</f>
        <v>(</v>
      </c>
      <c r="N50" s="37">
        <f>N49</f>
        <v>-5</v>
      </c>
      <c r="O50" s="43" t="str">
        <f>IF(N49&gt;0," = ",") = ")</f>
        <v>) = </v>
      </c>
      <c r="P50" s="34">
        <v>16</v>
      </c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1"/>
    </row>
    <row r="51" spans="1:27" ht="18">
      <c r="A51" s="24"/>
      <c r="B51" s="1"/>
      <c r="C51" s="1"/>
      <c r="D51" s="46"/>
      <c r="E51" s="46"/>
      <c r="F51" s="46"/>
      <c r="G51" s="46"/>
      <c r="H51" s="52">
        <f>IF(H49=H50,1111,999)</f>
        <v>999</v>
      </c>
      <c r="I51" s="46"/>
      <c r="J51" s="46"/>
      <c r="K51" s="46"/>
      <c r="L51" s="46"/>
      <c r="M51" s="46"/>
      <c r="N51" s="46"/>
      <c r="O51" s="46"/>
      <c r="P51" s="52">
        <f>IF(P49=P50,1111,999)</f>
        <v>999</v>
      </c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1"/>
    </row>
    <row r="52" spans="1:27" ht="18">
      <c r="A52" s="24"/>
      <c r="B52" s="1"/>
      <c r="C52" s="1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1"/>
    </row>
    <row r="53" spans="1:27" ht="18">
      <c r="A53" s="24" t="s">
        <v>73</v>
      </c>
      <c r="B53" s="24"/>
      <c r="C53" s="1"/>
      <c r="D53" s="24" t="s">
        <v>74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26"/>
      <c r="Q53" s="1"/>
      <c r="R53" s="1"/>
      <c r="S53" s="46"/>
      <c r="T53" s="46"/>
      <c r="U53" s="46"/>
      <c r="V53" s="46"/>
      <c r="W53" s="46"/>
      <c r="X53" s="46"/>
      <c r="Y53" s="46"/>
      <c r="Z53" s="46"/>
      <c r="AA53" s="1"/>
    </row>
    <row r="54" spans="1:27" ht="18">
      <c r="A54" s="24"/>
      <c r="B54" s="2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26"/>
      <c r="Q54" s="1"/>
      <c r="R54" s="1"/>
      <c r="S54" s="46"/>
      <c r="T54" s="46"/>
      <c r="U54" s="46"/>
      <c r="V54" s="46"/>
      <c r="W54" s="46"/>
      <c r="X54" s="46"/>
      <c r="Y54" s="46"/>
      <c r="Z54" s="46"/>
      <c r="AA54" s="1"/>
    </row>
    <row r="55" spans="1:27" ht="18">
      <c r="A55" s="24"/>
      <c r="B55" s="24"/>
      <c r="C55" s="1"/>
      <c r="D55" s="51">
        <f>P11</f>
        <v>-3</v>
      </c>
      <c r="E55" s="46"/>
      <c r="F55" s="51">
        <f>H55/D55</f>
        <v>8</v>
      </c>
      <c r="G55" s="46"/>
      <c r="H55" s="51">
        <f>O11*P11</f>
        <v>-24</v>
      </c>
      <c r="I55" s="46"/>
      <c r="J55" s="46"/>
      <c r="K55" s="46"/>
      <c r="L55" s="51">
        <f>M12*N11</f>
        <v>-88</v>
      </c>
      <c r="M55" s="46"/>
      <c r="N55" s="51">
        <f>L55/P55</f>
        <v>-11</v>
      </c>
      <c r="O55" s="46"/>
      <c r="P55" s="51">
        <f>N11</f>
        <v>8</v>
      </c>
      <c r="Q55" s="26"/>
      <c r="R55" s="26"/>
      <c r="S55" s="46"/>
      <c r="T55" s="46"/>
      <c r="U55" s="46"/>
      <c r="V55" s="46"/>
      <c r="W55" s="46"/>
      <c r="X55" s="46"/>
      <c r="Y55" s="46"/>
      <c r="Z55" s="46"/>
      <c r="AA55" s="1"/>
    </row>
    <row r="56" spans="1:27" ht="18">
      <c r="A56" s="24"/>
      <c r="B56" s="24"/>
      <c r="C56" s="1"/>
      <c r="D56" s="37">
        <f>D55</f>
        <v>-3</v>
      </c>
      <c r="E56" s="50">
        <f>IF(F55&gt;0,"","(")</f>
      </c>
      <c r="F56" s="34"/>
      <c r="G56" s="43" t="str">
        <f>IF(F55&gt;0," = ",") = ")</f>
        <v> = </v>
      </c>
      <c r="H56" s="37">
        <f>H55</f>
        <v>-24</v>
      </c>
      <c r="I56" s="46"/>
      <c r="J56" s="46"/>
      <c r="K56" s="46"/>
      <c r="L56" s="37">
        <f>L55</f>
        <v>-88</v>
      </c>
      <c r="M56" s="50" t="str">
        <f>IF(N55&gt;0,"","(")</f>
        <v>(</v>
      </c>
      <c r="N56" s="34">
        <v>4</v>
      </c>
      <c r="O56" s="43" t="str">
        <f>IF(N55&gt;0," = ",") = ")</f>
        <v>) = </v>
      </c>
      <c r="P56" s="37">
        <f>P55</f>
        <v>8</v>
      </c>
      <c r="Q56" s="26"/>
      <c r="R56" s="26"/>
      <c r="S56" s="46"/>
      <c r="T56" s="46"/>
      <c r="U56" s="46"/>
      <c r="V56" s="46"/>
      <c r="W56" s="46"/>
      <c r="X56" s="46"/>
      <c r="Y56" s="46"/>
      <c r="Z56" s="46"/>
      <c r="AA56" s="1"/>
    </row>
    <row r="57" spans="1:27" ht="18">
      <c r="A57" s="1">
        <f>IF(F57=1111,"gewertet","")</f>
      </c>
      <c r="B57" s="24"/>
      <c r="C57" s="1"/>
      <c r="D57" s="46"/>
      <c r="E57" s="46"/>
      <c r="F57" s="52">
        <f>IF(F55=F56,1111,999)</f>
        <v>999</v>
      </c>
      <c r="G57" s="46"/>
      <c r="H57" s="52"/>
      <c r="I57" s="46"/>
      <c r="J57" s="46"/>
      <c r="K57" s="46"/>
      <c r="L57" s="46"/>
      <c r="M57" s="46"/>
      <c r="N57" s="52">
        <f>IF(N55=N56,1111,999)</f>
        <v>999</v>
      </c>
      <c r="O57" s="46"/>
      <c r="P57" s="52"/>
      <c r="Q57" s="26"/>
      <c r="R57" s="26"/>
      <c r="S57" s="46"/>
      <c r="T57" s="46"/>
      <c r="U57" s="46"/>
      <c r="V57" s="46"/>
      <c r="W57" s="46"/>
      <c r="X57" s="46"/>
      <c r="Y57" s="46"/>
      <c r="Z57" s="46"/>
      <c r="AA57" s="1"/>
    </row>
    <row r="58" spans="1:27" ht="18">
      <c r="A58" s="1">
        <f>IF(N57=1111,"wird","")</f>
      </c>
      <c r="B58" s="24"/>
      <c r="C58" s="1"/>
      <c r="D58" s="51">
        <f>H58/F58</f>
        <v>8</v>
      </c>
      <c r="E58" s="46"/>
      <c r="F58" s="51">
        <f>M12</f>
        <v>-11</v>
      </c>
      <c r="G58" s="46"/>
      <c r="H58" s="51">
        <f>O11*M12</f>
        <v>-88</v>
      </c>
      <c r="I58" s="46"/>
      <c r="J58" s="46"/>
      <c r="K58" s="46"/>
      <c r="L58" s="51">
        <f>N58*P58</f>
        <v>48</v>
      </c>
      <c r="M58" s="46"/>
      <c r="N58" s="51">
        <f>O11</f>
        <v>8</v>
      </c>
      <c r="O58" s="46"/>
      <c r="P58" s="51">
        <f>Q11</f>
        <v>6</v>
      </c>
      <c r="Q58" s="21"/>
      <c r="R58" s="21"/>
      <c r="S58" s="46"/>
      <c r="T58" s="46"/>
      <c r="U58" s="46"/>
      <c r="V58" s="46"/>
      <c r="W58" s="46"/>
      <c r="X58" s="46"/>
      <c r="Y58" s="46"/>
      <c r="Z58" s="46"/>
      <c r="AA58" s="1"/>
    </row>
    <row r="59" spans="1:27" ht="18">
      <c r="A59" s="24"/>
      <c r="B59" s="24"/>
      <c r="C59" s="24"/>
      <c r="D59" s="34"/>
      <c r="E59" s="50" t="str">
        <f>IF(F58&gt;0,"","(")</f>
        <v>(</v>
      </c>
      <c r="F59" s="37">
        <f>F58</f>
        <v>-11</v>
      </c>
      <c r="G59" s="43" t="str">
        <f>IF(F58&gt;0," = ",") = ")</f>
        <v>) = </v>
      </c>
      <c r="H59" s="37">
        <f>H58</f>
        <v>-88</v>
      </c>
      <c r="I59" s="46"/>
      <c r="J59" s="46"/>
      <c r="K59" s="46"/>
      <c r="L59" s="34"/>
      <c r="M59" s="50">
        <f>IF(N58&gt;0,"","(")</f>
      </c>
      <c r="N59" s="37">
        <f>N58</f>
        <v>8</v>
      </c>
      <c r="O59" s="43" t="str">
        <f>IF(N58&gt;0," = ",") = ")</f>
        <v> = </v>
      </c>
      <c r="P59" s="37">
        <f>P58</f>
        <v>6</v>
      </c>
      <c r="Q59" s="21"/>
      <c r="R59" s="21"/>
      <c r="S59" s="46"/>
      <c r="T59" s="46"/>
      <c r="U59" s="46"/>
      <c r="V59" s="46"/>
      <c r="W59" s="46"/>
      <c r="X59" s="46"/>
      <c r="Y59" s="46"/>
      <c r="Z59" s="46"/>
      <c r="AA59" s="46"/>
    </row>
    <row r="60" spans="1:27" ht="18">
      <c r="A60" s="1">
        <f>IF(D60=1111,"die","")</f>
      </c>
      <c r="B60" s="24"/>
      <c r="C60" s="24"/>
      <c r="D60" s="52">
        <f>IF(D58=D59,1111,999)</f>
        <v>999</v>
      </c>
      <c r="E60" s="46"/>
      <c r="F60" s="52"/>
      <c r="G60" s="46"/>
      <c r="H60" s="52"/>
      <c r="I60" s="46"/>
      <c r="J60" s="46"/>
      <c r="K60" s="46"/>
      <c r="L60" s="52">
        <f>IF(L58=L59,1111,999)</f>
        <v>999</v>
      </c>
      <c r="M60" s="46"/>
      <c r="N60" s="52"/>
      <c r="O60" s="46"/>
      <c r="P60" s="52"/>
      <c r="Q60" s="21"/>
      <c r="R60" s="21"/>
      <c r="S60" s="46"/>
      <c r="T60" s="46"/>
      <c r="U60" s="46"/>
      <c r="V60" s="46"/>
      <c r="W60" s="46"/>
      <c r="X60" s="46"/>
      <c r="Y60" s="46"/>
      <c r="Z60" s="46"/>
      <c r="AA60" s="46"/>
    </row>
    <row r="61" spans="1:26" ht="18">
      <c r="A61" s="1">
        <f>IF(L60=1111,"Nummer","")</f>
      </c>
      <c r="B61" s="24"/>
      <c r="C61" s="24"/>
      <c r="D61" s="51">
        <f>O11+N11</f>
        <v>16</v>
      </c>
      <c r="E61" s="46"/>
      <c r="F61" s="51"/>
      <c r="G61" s="46"/>
      <c r="H61" s="51"/>
      <c r="I61" s="46"/>
      <c r="J61" s="46"/>
      <c r="K61" s="46"/>
      <c r="L61" s="51">
        <f>W11+V11</f>
        <v>15</v>
      </c>
      <c r="M61" s="46"/>
      <c r="N61" s="51"/>
      <c r="O61" s="46"/>
      <c r="P61" s="51"/>
      <c r="Q61" s="21"/>
      <c r="R61" s="21"/>
      <c r="S61" s="46"/>
      <c r="T61" s="46"/>
      <c r="U61" s="46"/>
      <c r="V61" s="46"/>
      <c r="W61" s="46"/>
      <c r="X61" s="46"/>
      <c r="Y61" s="46"/>
      <c r="Z61" s="46"/>
    </row>
    <row r="62" spans="1:26" ht="18">
      <c r="A62" s="24"/>
      <c r="B62" s="24"/>
      <c r="C62" s="24"/>
      <c r="D62" s="37">
        <f>D61</f>
        <v>16</v>
      </c>
      <c r="E62" s="50" t="str">
        <f>IF(F61&gt;0,"","(")</f>
        <v>(</v>
      </c>
      <c r="F62" s="34">
        <v>5</v>
      </c>
      <c r="G62" s="43" t="str">
        <f>IF(F61&gt;0," = ",") = ")</f>
        <v>) = </v>
      </c>
      <c r="H62" s="34"/>
      <c r="I62" s="46"/>
      <c r="J62" s="46"/>
      <c r="K62" s="46"/>
      <c r="L62" s="37">
        <f>L61</f>
        <v>15</v>
      </c>
      <c r="M62" s="50" t="str">
        <f>IF(N61&gt;0,"","(")</f>
        <v>(</v>
      </c>
      <c r="N62" s="34">
        <v>13</v>
      </c>
      <c r="O62" s="43" t="str">
        <f>IF(N61&gt;0," = ",") = ")</f>
        <v>) = </v>
      </c>
      <c r="P62" s="34"/>
      <c r="Q62" s="1"/>
      <c r="R62" s="1"/>
      <c r="S62" s="46"/>
      <c r="T62" s="46"/>
      <c r="U62" s="46"/>
      <c r="V62" s="46"/>
      <c r="W62" s="46"/>
      <c r="X62" s="46"/>
      <c r="Y62" s="46"/>
      <c r="Z62" s="46"/>
    </row>
    <row r="63" spans="1:26" ht="18">
      <c r="A63" s="1">
        <f>IF(H63=1111,"des","")</f>
      </c>
      <c r="B63" s="24"/>
      <c r="C63" s="24"/>
      <c r="D63" s="52"/>
      <c r="E63" s="46"/>
      <c r="F63" s="52"/>
      <c r="G63" s="46"/>
      <c r="H63" s="52">
        <f>IF(D61*F62=H62,1111,999)</f>
        <v>999</v>
      </c>
      <c r="I63" s="46"/>
      <c r="J63" s="46"/>
      <c r="K63" s="46"/>
      <c r="L63" s="52"/>
      <c r="M63" s="46"/>
      <c r="N63" s="52"/>
      <c r="O63" s="46"/>
      <c r="P63" s="52">
        <f>IF(L61/N62=P62,1111,999)</f>
        <v>999</v>
      </c>
      <c r="Q63" s="1"/>
      <c r="R63" s="1"/>
      <c r="S63" s="46"/>
      <c r="T63" s="46"/>
      <c r="U63" s="46"/>
      <c r="V63" s="46"/>
      <c r="W63" s="46"/>
      <c r="X63" s="46"/>
      <c r="Y63" s="46"/>
      <c r="Z63" s="46"/>
    </row>
    <row r="64" spans="1:26" ht="18">
      <c r="A64" s="1">
        <f>IF(P63=1111,"Schwierigkeitsgrades","")</f>
      </c>
      <c r="B64" s="24"/>
      <c r="C64" s="24"/>
      <c r="D64" s="51"/>
      <c r="E64" s="46"/>
      <c r="F64" s="51"/>
      <c r="G64" s="46"/>
      <c r="H64" s="51">
        <f>N12*Q12</f>
        <v>154</v>
      </c>
      <c r="I64" s="46"/>
      <c r="J64" s="46"/>
      <c r="K64" s="46"/>
      <c r="L64" s="51"/>
      <c r="M64" s="46"/>
      <c r="N64" s="51"/>
      <c r="O64" s="46"/>
      <c r="P64" s="51">
        <f>P11</f>
        <v>-3</v>
      </c>
      <c r="Q64" s="1"/>
      <c r="R64" s="1"/>
      <c r="S64" s="46"/>
      <c r="T64" s="46"/>
      <c r="U64" s="46"/>
      <c r="V64" s="46"/>
      <c r="W64" s="46"/>
      <c r="X64" s="46"/>
      <c r="Y64" s="46"/>
      <c r="Z64" s="46"/>
    </row>
    <row r="65" spans="1:26" ht="18">
      <c r="A65" s="24"/>
      <c r="B65" s="24"/>
      <c r="C65" s="24"/>
      <c r="D65" s="34"/>
      <c r="E65" s="50" t="str">
        <f>IF(F64&gt;0,"","(")</f>
        <v>(</v>
      </c>
      <c r="F65" s="34"/>
      <c r="G65" s="43" t="str">
        <f>IF(F64&gt;0," = ",") = ")</f>
        <v>) = </v>
      </c>
      <c r="H65" s="37">
        <f>H64</f>
        <v>154</v>
      </c>
      <c r="I65" s="46"/>
      <c r="J65" s="46"/>
      <c r="K65" s="46"/>
      <c r="L65" s="34"/>
      <c r="M65" s="50" t="str">
        <f>IF(N64&gt;0,"","(")</f>
        <v>(</v>
      </c>
      <c r="N65" s="34">
        <v>7</v>
      </c>
      <c r="O65" s="43" t="str">
        <f>IF(N64&gt;0," = ",") = ")</f>
        <v>) = </v>
      </c>
      <c r="P65" s="37">
        <f>P64</f>
        <v>-3</v>
      </c>
      <c r="Q65" s="1"/>
      <c r="R65" s="1"/>
      <c r="S65" s="46"/>
      <c r="T65" s="46"/>
      <c r="U65" s="46"/>
      <c r="V65" s="46"/>
      <c r="W65" s="46"/>
      <c r="X65" s="46"/>
      <c r="Y65" s="46"/>
      <c r="Z65" s="46"/>
    </row>
    <row r="66" spans="1:26" ht="18">
      <c r="A66" s="1">
        <f>IF(D66=1111,"entspricht","")</f>
      </c>
      <c r="B66" s="24"/>
      <c r="C66" s="24"/>
      <c r="D66" s="52">
        <f>IF(D65*F65=H64,1111,999)</f>
        <v>999</v>
      </c>
      <c r="E66" s="46"/>
      <c r="F66" s="52"/>
      <c r="G66" s="46"/>
      <c r="H66" s="52"/>
      <c r="I66" s="46"/>
      <c r="J66" s="46"/>
      <c r="K66" s="46"/>
      <c r="L66" s="52">
        <f>IF(L65/N65=P64,1111,999)</f>
        <v>999</v>
      </c>
      <c r="M66" s="46"/>
      <c r="N66" s="52"/>
      <c r="O66" s="46"/>
      <c r="P66" s="52"/>
      <c r="Q66" s="1"/>
      <c r="R66" s="1"/>
      <c r="S66" s="46"/>
      <c r="T66" s="46"/>
      <c r="U66" s="46"/>
      <c r="V66" s="46"/>
      <c r="W66" s="46"/>
      <c r="X66" s="46"/>
      <c r="Y66" s="46"/>
      <c r="Z66" s="46"/>
    </row>
    <row r="67" spans="1:26" ht="18">
      <c r="A67" s="1">
        <f>IF(L66=1111,"der","")</f>
      </c>
      <c r="B67" s="24"/>
      <c r="C67" s="24"/>
      <c r="D67" s="46"/>
      <c r="E67" s="46"/>
      <c r="F67" s="46"/>
      <c r="G67" s="46"/>
      <c r="H67" s="46"/>
      <c r="I67" s="46"/>
      <c r="J67" s="46"/>
      <c r="K67" s="46"/>
      <c r="L67" s="46"/>
      <c r="M67" s="24"/>
      <c r="N67" s="24"/>
      <c r="O67" s="24"/>
      <c r="P67" s="1"/>
      <c r="Q67" s="1"/>
      <c r="R67" s="1"/>
      <c r="S67" s="46"/>
      <c r="T67" s="46"/>
      <c r="U67" s="46"/>
      <c r="V67" s="46"/>
      <c r="W67" s="46"/>
      <c r="X67" s="46"/>
      <c r="Y67" s="46"/>
      <c r="Z67" s="46"/>
    </row>
    <row r="68" spans="1:27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52">
        <f>IF(AND(H39=1111,B10=11,P39=1111,H42=1111,P42=1111,H45=1111,P45=1111,H48=1111,P48=1111,H51=1111,P51=1111,F57=1111,N57=1111,D60=1111,L60=1111,H63=1111,P63=1111,D66=1111,L66=1111),1111,999)</f>
        <v>999</v>
      </c>
      <c r="X70" s="46"/>
      <c r="Y70" s="46"/>
      <c r="Z70" s="46"/>
      <c r="AA70" s="46"/>
    </row>
    <row r="71" spans="1:27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ht="12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ht="12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ht="12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</sheetData>
  <sheetProtection password="8089" sheet="1" objects="1" selectLockedCells="1"/>
  <conditionalFormatting sqref="V10:V11 D37 F37 I36 J10:J12 K11:K12 I11:I12 M12:T12 M11:R11 T10:T11">
    <cfRule type="expression" priority="398" dxfId="9" stopIfTrue="1">
      <formula>$H$1=852456</formula>
    </cfRule>
    <cfRule type="expression" priority="399" dxfId="10" stopIfTrue="1">
      <formula>$H$1&lt;&gt;852456</formula>
    </cfRule>
  </conditionalFormatting>
  <conditionalFormatting sqref="G20:H22 G26:H30 F26">
    <cfRule type="expression" priority="396" dxfId="9" stopIfTrue="1">
      <formula>$H$1=852456</formula>
    </cfRule>
    <cfRule type="expression" priority="397" dxfId="8" stopIfTrue="1">
      <formula>$H$1&lt;&gt;852456</formula>
    </cfRule>
  </conditionalFormatting>
  <conditionalFormatting sqref="H38">
    <cfRule type="cellIs" priority="357" dxfId="1" operator="equal" stopIfTrue="1">
      <formula>H37</formula>
    </cfRule>
    <cfRule type="cellIs" priority="358" dxfId="0" operator="notEqual" stopIfTrue="1">
      <formula>H37</formula>
    </cfRule>
  </conditionalFormatting>
  <conditionalFormatting sqref="H37 H39">
    <cfRule type="expression" priority="355" dxfId="9" stopIfTrue="1">
      <formula>$H$1=852456</formula>
    </cfRule>
    <cfRule type="expression" priority="356" dxfId="10" stopIfTrue="1">
      <formula>$H$1&lt;&gt;852456</formula>
    </cfRule>
  </conditionalFormatting>
  <conditionalFormatting sqref="D40 F40">
    <cfRule type="expression" priority="353" dxfId="9" stopIfTrue="1">
      <formula>$H$1=852456</formula>
    </cfRule>
    <cfRule type="expression" priority="354" dxfId="10" stopIfTrue="1">
      <formula>$H$1&lt;&gt;852456</formula>
    </cfRule>
  </conditionalFormatting>
  <conditionalFormatting sqref="H41">
    <cfRule type="cellIs" priority="351" dxfId="1" operator="equal" stopIfTrue="1">
      <formula>H40</formula>
    </cfRule>
    <cfRule type="cellIs" priority="352" dxfId="0" operator="notEqual" stopIfTrue="1">
      <formula>H40</formula>
    </cfRule>
  </conditionalFormatting>
  <conditionalFormatting sqref="H40 H42">
    <cfRule type="expression" priority="349" dxfId="9" stopIfTrue="1">
      <formula>$H$1=852456</formula>
    </cfRule>
    <cfRule type="expression" priority="350" dxfId="10" stopIfTrue="1">
      <formula>$H$1&lt;&gt;852456</formula>
    </cfRule>
  </conditionalFormatting>
  <conditionalFormatting sqref="D43 F43">
    <cfRule type="expression" priority="347" dxfId="9" stopIfTrue="1">
      <formula>$H$1=852456</formula>
    </cfRule>
    <cfRule type="expression" priority="348" dxfId="10" stopIfTrue="1">
      <formula>$H$1&lt;&gt;852456</formula>
    </cfRule>
  </conditionalFormatting>
  <conditionalFormatting sqref="H44">
    <cfRule type="cellIs" priority="345" dxfId="1" operator="equal" stopIfTrue="1">
      <formula>H43</formula>
    </cfRule>
    <cfRule type="cellIs" priority="346" dxfId="0" operator="notEqual" stopIfTrue="1">
      <formula>H43</formula>
    </cfRule>
  </conditionalFormatting>
  <conditionalFormatting sqref="H43 H45">
    <cfRule type="expression" priority="343" dxfId="9" stopIfTrue="1">
      <formula>$H$1=852456</formula>
    </cfRule>
    <cfRule type="expression" priority="344" dxfId="10" stopIfTrue="1">
      <formula>$H$1&lt;&gt;852456</formula>
    </cfRule>
  </conditionalFormatting>
  <conditionalFormatting sqref="D46 F46">
    <cfRule type="expression" priority="341" dxfId="9" stopIfTrue="1">
      <formula>$H$1=852456</formula>
    </cfRule>
    <cfRule type="expression" priority="342" dxfId="10" stopIfTrue="1">
      <formula>$H$1&lt;&gt;852456</formula>
    </cfRule>
  </conditionalFormatting>
  <conditionalFormatting sqref="H47">
    <cfRule type="cellIs" priority="339" dxfId="1" operator="equal" stopIfTrue="1">
      <formula>H46</formula>
    </cfRule>
    <cfRule type="cellIs" priority="340" dxfId="0" operator="notEqual" stopIfTrue="1">
      <formula>H46</formula>
    </cfRule>
  </conditionalFormatting>
  <conditionalFormatting sqref="H46 H48">
    <cfRule type="expression" priority="337" dxfId="9" stopIfTrue="1">
      <formula>$H$1=852456</formula>
    </cfRule>
    <cfRule type="expression" priority="338" dxfId="10" stopIfTrue="1">
      <formula>$H$1&lt;&gt;852456</formula>
    </cfRule>
  </conditionalFormatting>
  <conditionalFormatting sqref="D49 F49">
    <cfRule type="expression" priority="335" dxfId="9" stopIfTrue="1">
      <formula>$H$1=852456</formula>
    </cfRule>
    <cfRule type="expression" priority="336" dxfId="10" stopIfTrue="1">
      <formula>$H$1&lt;&gt;852456</formula>
    </cfRule>
  </conditionalFormatting>
  <conditionalFormatting sqref="H50">
    <cfRule type="cellIs" priority="333" dxfId="1" operator="equal" stopIfTrue="1">
      <formula>H49</formula>
    </cfRule>
    <cfRule type="cellIs" priority="334" dxfId="0" operator="notEqual" stopIfTrue="1">
      <formula>H49</formula>
    </cfRule>
  </conditionalFormatting>
  <conditionalFormatting sqref="H49 H51">
    <cfRule type="expression" priority="331" dxfId="9" stopIfTrue="1">
      <formula>$H$1=852456</formula>
    </cfRule>
    <cfRule type="expression" priority="332" dxfId="10" stopIfTrue="1">
      <formula>$H$1&lt;&gt;852456</formula>
    </cfRule>
  </conditionalFormatting>
  <conditionalFormatting sqref="P21:Q22">
    <cfRule type="expression" priority="329" dxfId="9" stopIfTrue="1">
      <formula>$H$1=852456</formula>
    </cfRule>
    <cfRule type="expression" priority="330" dxfId="8" stopIfTrue="1">
      <formula>$H$1&lt;&gt;852456</formula>
    </cfRule>
  </conditionalFormatting>
  <conditionalFormatting sqref="P27:Q28">
    <cfRule type="expression" priority="327" dxfId="9" stopIfTrue="1">
      <formula>$H$1=852456</formula>
    </cfRule>
    <cfRule type="expression" priority="328" dxfId="8" stopIfTrue="1">
      <formula>$H$1&lt;&gt;852456</formula>
    </cfRule>
  </conditionalFormatting>
  <conditionalFormatting sqref="L37 N37">
    <cfRule type="expression" priority="325" dxfId="9" stopIfTrue="1">
      <formula>$H$1=852456</formula>
    </cfRule>
    <cfRule type="expression" priority="326" dxfId="10" stopIfTrue="1">
      <formula>$H$1&lt;&gt;852456</formula>
    </cfRule>
  </conditionalFormatting>
  <conditionalFormatting sqref="P38">
    <cfRule type="cellIs" priority="323" dxfId="1" operator="equal" stopIfTrue="1">
      <formula>P37</formula>
    </cfRule>
    <cfRule type="cellIs" priority="324" dxfId="0" operator="notEqual" stopIfTrue="1">
      <formula>P37</formula>
    </cfRule>
  </conditionalFormatting>
  <conditionalFormatting sqref="P37 P39">
    <cfRule type="expression" priority="321" dxfId="9" stopIfTrue="1">
      <formula>$H$1=852456</formula>
    </cfRule>
    <cfRule type="expression" priority="322" dxfId="10" stopIfTrue="1">
      <formula>$H$1&lt;&gt;852456</formula>
    </cfRule>
  </conditionalFormatting>
  <conditionalFormatting sqref="L40 N40">
    <cfRule type="expression" priority="319" dxfId="9" stopIfTrue="1">
      <formula>$H$1=852456</formula>
    </cfRule>
    <cfRule type="expression" priority="320" dxfId="10" stopIfTrue="1">
      <formula>$H$1&lt;&gt;852456</formula>
    </cfRule>
  </conditionalFormatting>
  <conditionalFormatting sqref="P41">
    <cfRule type="cellIs" priority="317" dxfId="1" operator="equal" stopIfTrue="1">
      <formula>P40</formula>
    </cfRule>
    <cfRule type="cellIs" priority="318" dxfId="0" operator="notEqual" stopIfTrue="1">
      <formula>P40</formula>
    </cfRule>
  </conditionalFormatting>
  <conditionalFormatting sqref="P40 P42">
    <cfRule type="expression" priority="315" dxfId="9" stopIfTrue="1">
      <formula>$H$1=852456</formula>
    </cfRule>
    <cfRule type="expression" priority="316" dxfId="10" stopIfTrue="1">
      <formula>$H$1&lt;&gt;852456</formula>
    </cfRule>
  </conditionalFormatting>
  <conditionalFormatting sqref="L43 N43">
    <cfRule type="expression" priority="313" dxfId="9" stopIfTrue="1">
      <formula>$H$1=852456</formula>
    </cfRule>
    <cfRule type="expression" priority="314" dxfId="10" stopIfTrue="1">
      <formula>$H$1&lt;&gt;852456</formula>
    </cfRule>
  </conditionalFormatting>
  <conditionalFormatting sqref="P44">
    <cfRule type="cellIs" priority="311" dxfId="1" operator="equal" stopIfTrue="1">
      <formula>P43</formula>
    </cfRule>
    <cfRule type="cellIs" priority="312" dxfId="0" operator="notEqual" stopIfTrue="1">
      <formula>P43</formula>
    </cfRule>
  </conditionalFormatting>
  <conditionalFormatting sqref="P43 P45">
    <cfRule type="expression" priority="309" dxfId="9" stopIfTrue="1">
      <formula>$H$1=852456</formula>
    </cfRule>
    <cfRule type="expression" priority="310" dxfId="10" stopIfTrue="1">
      <formula>$H$1&lt;&gt;852456</formula>
    </cfRule>
  </conditionalFormatting>
  <conditionalFormatting sqref="L46 N46">
    <cfRule type="expression" priority="307" dxfId="9" stopIfTrue="1">
      <formula>$H$1=852456</formula>
    </cfRule>
    <cfRule type="expression" priority="308" dxfId="10" stopIfTrue="1">
      <formula>$H$1&lt;&gt;852456</formula>
    </cfRule>
  </conditionalFormatting>
  <conditionalFormatting sqref="P47">
    <cfRule type="cellIs" priority="305" dxfId="1" operator="equal" stopIfTrue="1">
      <formula>P46</formula>
    </cfRule>
    <cfRule type="cellIs" priority="306" dxfId="0" operator="notEqual" stopIfTrue="1">
      <formula>P46</formula>
    </cfRule>
  </conditionalFormatting>
  <conditionalFormatting sqref="P46 P48">
    <cfRule type="expression" priority="303" dxfId="9" stopIfTrue="1">
      <formula>$H$1=852456</formula>
    </cfRule>
    <cfRule type="expression" priority="304" dxfId="10" stopIfTrue="1">
      <formula>$H$1&lt;&gt;852456</formula>
    </cfRule>
  </conditionalFormatting>
  <conditionalFormatting sqref="L49 N49">
    <cfRule type="expression" priority="301" dxfId="9" stopIfTrue="1">
      <formula>$H$1=852456</formula>
    </cfRule>
    <cfRule type="expression" priority="302" dxfId="10" stopIfTrue="1">
      <formula>$H$1&lt;&gt;852456</formula>
    </cfRule>
  </conditionalFormatting>
  <conditionalFormatting sqref="P50">
    <cfRule type="cellIs" priority="299" dxfId="1" operator="equal" stopIfTrue="1">
      <formula>P49</formula>
    </cfRule>
    <cfRule type="cellIs" priority="300" dxfId="0" operator="notEqual" stopIfTrue="1">
      <formula>P49</formula>
    </cfRule>
  </conditionalFormatting>
  <conditionalFormatting sqref="P49 P51">
    <cfRule type="expression" priority="297" dxfId="9" stopIfTrue="1">
      <formula>$H$1=852456</formula>
    </cfRule>
    <cfRule type="expression" priority="298" dxfId="10" stopIfTrue="1">
      <formula>$H$1&lt;&gt;852456</formula>
    </cfRule>
  </conditionalFormatting>
  <conditionalFormatting sqref="M55 M58">
    <cfRule type="expression" priority="293" dxfId="9" stopIfTrue="1">
      <formula>$H$1=852456</formula>
    </cfRule>
    <cfRule type="expression" priority="294" dxfId="10" stopIfTrue="1">
      <formula>$H$1&lt;&gt;852456</formula>
    </cfRule>
  </conditionalFormatting>
  <conditionalFormatting sqref="P57:R57 Q55:R56 P53:P55">
    <cfRule type="expression" priority="291" dxfId="9" stopIfTrue="1">
      <formula>$H$1=852456</formula>
    </cfRule>
    <cfRule type="expression" priority="292" dxfId="8" stopIfTrue="1">
      <formula>$H$1&lt;&gt;852456</formula>
    </cfRule>
  </conditionalFormatting>
  <conditionalFormatting sqref="D55 F55">
    <cfRule type="expression" priority="287" dxfId="9" stopIfTrue="1">
      <formula>$H$1=852456</formula>
    </cfRule>
    <cfRule type="expression" priority="288" dxfId="10" stopIfTrue="1">
      <formula>$H$1&lt;&gt;852456</formula>
    </cfRule>
  </conditionalFormatting>
  <conditionalFormatting sqref="H55 H57">
    <cfRule type="expression" priority="283" dxfId="9" stopIfTrue="1">
      <formula>$H$1=852456</formula>
    </cfRule>
    <cfRule type="expression" priority="284" dxfId="10" stopIfTrue="1">
      <formula>$H$1&lt;&gt;852456</formula>
    </cfRule>
  </conditionalFormatting>
  <conditionalFormatting sqref="F56">
    <cfRule type="cellIs" priority="281" dxfId="1" operator="equal" stopIfTrue="1">
      <formula>F55</formula>
    </cfRule>
    <cfRule type="cellIs" priority="282" dxfId="0" operator="notEqual" stopIfTrue="1">
      <formula>F55</formula>
    </cfRule>
  </conditionalFormatting>
  <conditionalFormatting sqref="F55 F57">
    <cfRule type="expression" priority="279" dxfId="9" stopIfTrue="1">
      <formula>$H$1=852456</formula>
    </cfRule>
    <cfRule type="expression" priority="280" dxfId="10" stopIfTrue="1">
      <formula>$H$1&lt;&gt;852456</formula>
    </cfRule>
  </conditionalFormatting>
  <conditionalFormatting sqref="H55">
    <cfRule type="expression" priority="277" dxfId="9" stopIfTrue="1">
      <formula>$H$1=852456</formula>
    </cfRule>
    <cfRule type="expression" priority="278" dxfId="10" stopIfTrue="1">
      <formula>$H$1&lt;&gt;852456</formula>
    </cfRule>
  </conditionalFormatting>
  <conditionalFormatting sqref="H55">
    <cfRule type="expression" priority="275" dxfId="9" stopIfTrue="1">
      <formula>$H$1=852456</formula>
    </cfRule>
    <cfRule type="expression" priority="276" dxfId="10" stopIfTrue="1">
      <formula>$H$1&lt;&gt;852456</formula>
    </cfRule>
  </conditionalFormatting>
  <conditionalFormatting sqref="D58 F58">
    <cfRule type="expression" priority="273" dxfId="9" stopIfTrue="1">
      <formula>$H$1=852456</formula>
    </cfRule>
    <cfRule type="expression" priority="274" dxfId="10" stopIfTrue="1">
      <formula>$H$1&lt;&gt;852456</formula>
    </cfRule>
  </conditionalFormatting>
  <conditionalFormatting sqref="H58 H60">
    <cfRule type="expression" priority="271" dxfId="9" stopIfTrue="1">
      <formula>$H$1=852456</formula>
    </cfRule>
    <cfRule type="expression" priority="272" dxfId="10" stopIfTrue="1">
      <formula>$H$1&lt;&gt;852456</formula>
    </cfRule>
  </conditionalFormatting>
  <conditionalFormatting sqref="F58 F60">
    <cfRule type="expression" priority="267" dxfId="9" stopIfTrue="1">
      <formula>$H$1=852456</formula>
    </cfRule>
    <cfRule type="expression" priority="268" dxfId="10" stopIfTrue="1">
      <formula>$H$1&lt;&gt;852456</formula>
    </cfRule>
  </conditionalFormatting>
  <conditionalFormatting sqref="H58">
    <cfRule type="expression" priority="265" dxfId="9" stopIfTrue="1">
      <formula>$H$1=852456</formula>
    </cfRule>
    <cfRule type="expression" priority="266" dxfId="10" stopIfTrue="1">
      <formula>$H$1&lt;&gt;852456</formula>
    </cfRule>
  </conditionalFormatting>
  <conditionalFormatting sqref="H58">
    <cfRule type="expression" priority="263" dxfId="9" stopIfTrue="1">
      <formula>$H$1=852456</formula>
    </cfRule>
    <cfRule type="expression" priority="264" dxfId="10" stopIfTrue="1">
      <formula>$H$1&lt;&gt;852456</formula>
    </cfRule>
  </conditionalFormatting>
  <conditionalFormatting sqref="D58">
    <cfRule type="expression" priority="261" dxfId="9" stopIfTrue="1">
      <formula>$H$1=852456</formula>
    </cfRule>
    <cfRule type="expression" priority="262" dxfId="10" stopIfTrue="1">
      <formula>$H$1&lt;&gt;852456</formula>
    </cfRule>
  </conditionalFormatting>
  <conditionalFormatting sqref="D59">
    <cfRule type="cellIs" priority="259" dxfId="1" operator="equal" stopIfTrue="1">
      <formula>D58</formula>
    </cfRule>
    <cfRule type="cellIs" priority="260" dxfId="0" operator="notEqual" stopIfTrue="1">
      <formula>D58</formula>
    </cfRule>
  </conditionalFormatting>
  <conditionalFormatting sqref="D58 D60">
    <cfRule type="expression" priority="257" dxfId="9" stopIfTrue="1">
      <formula>$H$1=852456</formula>
    </cfRule>
    <cfRule type="expression" priority="258" dxfId="10" stopIfTrue="1">
      <formula>$H$1&lt;&gt;852456</formula>
    </cfRule>
  </conditionalFormatting>
  <conditionalFormatting sqref="F58">
    <cfRule type="expression" priority="255" dxfId="9" stopIfTrue="1">
      <formula>$H$1=852456</formula>
    </cfRule>
    <cfRule type="expression" priority="256" dxfId="10" stopIfTrue="1">
      <formula>$H$1&lt;&gt;852456</formula>
    </cfRule>
  </conditionalFormatting>
  <conditionalFormatting sqref="D61 F61">
    <cfRule type="expression" priority="253" dxfId="9" stopIfTrue="1">
      <formula>$H$1=852456</formula>
    </cfRule>
    <cfRule type="expression" priority="254" dxfId="10" stopIfTrue="1">
      <formula>$H$1&lt;&gt;852456</formula>
    </cfRule>
  </conditionalFormatting>
  <conditionalFormatting sqref="H61 H63">
    <cfRule type="expression" priority="251" dxfId="9" stopIfTrue="1">
      <formula>$H$1=852456</formula>
    </cfRule>
    <cfRule type="expression" priority="252" dxfId="10" stopIfTrue="1">
      <formula>$H$1&lt;&gt;852456</formula>
    </cfRule>
  </conditionalFormatting>
  <conditionalFormatting sqref="F61 F63">
    <cfRule type="expression" priority="249" dxfId="9" stopIfTrue="1">
      <formula>$H$1=852456</formula>
    </cfRule>
    <cfRule type="expression" priority="250" dxfId="10" stopIfTrue="1">
      <formula>$H$1&lt;&gt;852456</formula>
    </cfRule>
  </conditionalFormatting>
  <conditionalFormatting sqref="H61">
    <cfRule type="expression" priority="247" dxfId="9" stopIfTrue="1">
      <formula>$H$1=852456</formula>
    </cfRule>
    <cfRule type="expression" priority="248" dxfId="10" stopIfTrue="1">
      <formula>$H$1&lt;&gt;852456</formula>
    </cfRule>
  </conditionalFormatting>
  <conditionalFormatting sqref="H61">
    <cfRule type="expression" priority="245" dxfId="9" stopIfTrue="1">
      <formula>$H$1=852456</formula>
    </cfRule>
    <cfRule type="expression" priority="246" dxfId="10" stopIfTrue="1">
      <formula>$H$1&lt;&gt;852456</formula>
    </cfRule>
  </conditionalFormatting>
  <conditionalFormatting sqref="D61">
    <cfRule type="expression" priority="243" dxfId="9" stopIfTrue="1">
      <formula>$H$1=852456</formula>
    </cfRule>
    <cfRule type="expression" priority="244" dxfId="10" stopIfTrue="1">
      <formula>$H$1&lt;&gt;852456</formula>
    </cfRule>
  </conditionalFormatting>
  <conditionalFormatting sqref="D61 D63">
    <cfRule type="expression" priority="239" dxfId="9" stopIfTrue="1">
      <formula>$H$1=852456</formula>
    </cfRule>
    <cfRule type="expression" priority="240" dxfId="10" stopIfTrue="1">
      <formula>$H$1&lt;&gt;852456</formula>
    </cfRule>
  </conditionalFormatting>
  <conditionalFormatting sqref="F61">
    <cfRule type="expression" priority="237" dxfId="9" stopIfTrue="1">
      <formula>$H$1=852456</formula>
    </cfRule>
    <cfRule type="expression" priority="238" dxfId="10" stopIfTrue="1">
      <formula>$H$1&lt;&gt;852456</formula>
    </cfRule>
  </conditionalFormatting>
  <conditionalFormatting sqref="D61">
    <cfRule type="expression" priority="235" dxfId="9" stopIfTrue="1">
      <formula>$H$1=852456</formula>
    </cfRule>
    <cfRule type="expression" priority="236" dxfId="10" stopIfTrue="1">
      <formula>$H$1&lt;&gt;852456</formula>
    </cfRule>
  </conditionalFormatting>
  <conditionalFormatting sqref="F61">
    <cfRule type="expression" priority="233" dxfId="9" stopIfTrue="1">
      <formula>$H$1=852456</formula>
    </cfRule>
    <cfRule type="expression" priority="234" dxfId="10" stopIfTrue="1">
      <formula>$H$1&lt;&gt;852456</formula>
    </cfRule>
  </conditionalFormatting>
  <conditionalFormatting sqref="F61">
    <cfRule type="expression" priority="231" dxfId="9" stopIfTrue="1">
      <formula>$H$1=852456</formula>
    </cfRule>
    <cfRule type="expression" priority="232" dxfId="10" stopIfTrue="1">
      <formula>$H$1&lt;&gt;852456</formula>
    </cfRule>
  </conditionalFormatting>
  <conditionalFormatting sqref="F62">
    <cfRule type="expression" priority="217" dxfId="112" stopIfTrue="1">
      <formula>$D$61*$F$62&lt;&gt;$H$62</formula>
    </cfRule>
    <cfRule type="expression" priority="218" dxfId="111" stopIfTrue="1">
      <formula>$D$61*$F$62=$H$62</formula>
    </cfRule>
  </conditionalFormatting>
  <conditionalFormatting sqref="F61 F63">
    <cfRule type="expression" priority="227" dxfId="9" stopIfTrue="1">
      <formula>$H$1=852456</formula>
    </cfRule>
    <cfRule type="expression" priority="228" dxfId="10" stopIfTrue="1">
      <formula>$H$1&lt;&gt;852456</formula>
    </cfRule>
  </conditionalFormatting>
  <conditionalFormatting sqref="H61">
    <cfRule type="expression" priority="225" dxfId="9" stopIfTrue="1">
      <formula>$H$1=852456</formula>
    </cfRule>
    <cfRule type="expression" priority="226" dxfId="10" stopIfTrue="1">
      <formula>$H$1&lt;&gt;852456</formula>
    </cfRule>
  </conditionalFormatting>
  <conditionalFormatting sqref="H61">
    <cfRule type="expression" priority="223" dxfId="9" stopIfTrue="1">
      <formula>$H$1=852456</formula>
    </cfRule>
    <cfRule type="expression" priority="224" dxfId="10" stopIfTrue="1">
      <formula>$H$1&lt;&gt;852456</formula>
    </cfRule>
  </conditionalFormatting>
  <conditionalFormatting sqref="H62">
    <cfRule type="cellIs" priority="221" dxfId="1" operator="equal" stopIfTrue="1">
      <formula>H61</formula>
    </cfRule>
    <cfRule type="cellIs" priority="222" dxfId="0" operator="notEqual" stopIfTrue="1">
      <formula>H61</formula>
    </cfRule>
  </conditionalFormatting>
  <conditionalFormatting sqref="H61 H63">
    <cfRule type="expression" priority="219" dxfId="9" stopIfTrue="1">
      <formula>$H$1=852456</formula>
    </cfRule>
    <cfRule type="expression" priority="220" dxfId="10" stopIfTrue="1">
      <formula>$H$1&lt;&gt;852456</formula>
    </cfRule>
  </conditionalFormatting>
  <conditionalFormatting sqref="H62">
    <cfRule type="expression" priority="215" dxfId="112" stopIfTrue="1">
      <formula>$D$61*$F$62&lt;&gt;$H$62</formula>
    </cfRule>
    <cfRule type="expression" priority="216" dxfId="111" stopIfTrue="1">
      <formula>$D$61*$F$62=$H$62</formula>
    </cfRule>
  </conditionalFormatting>
  <conditionalFormatting sqref="D64 F64">
    <cfRule type="expression" priority="213" dxfId="9" stopIfTrue="1">
      <formula>$H$1=852456</formula>
    </cfRule>
    <cfRule type="expression" priority="214" dxfId="10" stopIfTrue="1">
      <formula>$H$1&lt;&gt;852456</formula>
    </cfRule>
  </conditionalFormatting>
  <conditionalFormatting sqref="H64 H66">
    <cfRule type="expression" priority="211" dxfId="9" stopIfTrue="1">
      <formula>$H$1=852456</formula>
    </cfRule>
    <cfRule type="expression" priority="212" dxfId="10" stopIfTrue="1">
      <formula>$H$1&lt;&gt;852456</formula>
    </cfRule>
  </conditionalFormatting>
  <conditionalFormatting sqref="F64 F66">
    <cfRule type="expression" priority="209" dxfId="9" stopIfTrue="1">
      <formula>$H$1=852456</formula>
    </cfRule>
    <cfRule type="expression" priority="210" dxfId="10" stopIfTrue="1">
      <formula>$H$1&lt;&gt;852456</formula>
    </cfRule>
  </conditionalFormatting>
  <conditionalFormatting sqref="H64">
    <cfRule type="expression" priority="207" dxfId="9" stopIfTrue="1">
      <formula>$H$1=852456</formula>
    </cfRule>
    <cfRule type="expression" priority="208" dxfId="10" stopIfTrue="1">
      <formula>$H$1&lt;&gt;852456</formula>
    </cfRule>
  </conditionalFormatting>
  <conditionalFormatting sqref="H64">
    <cfRule type="expression" priority="205" dxfId="9" stopIfTrue="1">
      <formula>$H$1=852456</formula>
    </cfRule>
    <cfRule type="expression" priority="206" dxfId="10" stopIfTrue="1">
      <formula>$H$1&lt;&gt;852456</formula>
    </cfRule>
  </conditionalFormatting>
  <conditionalFormatting sqref="D64">
    <cfRule type="expression" priority="203" dxfId="9" stopIfTrue="1">
      <formula>$H$1=852456</formula>
    </cfRule>
    <cfRule type="expression" priority="204" dxfId="10" stopIfTrue="1">
      <formula>$H$1&lt;&gt;852456</formula>
    </cfRule>
  </conditionalFormatting>
  <conditionalFormatting sqref="D64 D66">
    <cfRule type="expression" priority="201" dxfId="9" stopIfTrue="1">
      <formula>$H$1=852456</formula>
    </cfRule>
    <cfRule type="expression" priority="202" dxfId="10" stopIfTrue="1">
      <formula>$H$1&lt;&gt;852456</formula>
    </cfRule>
  </conditionalFormatting>
  <conditionalFormatting sqref="F64">
    <cfRule type="expression" priority="199" dxfId="9" stopIfTrue="1">
      <formula>$H$1=852456</formula>
    </cfRule>
    <cfRule type="expression" priority="200" dxfId="10" stopIfTrue="1">
      <formula>$H$1&lt;&gt;852456</formula>
    </cfRule>
  </conditionalFormatting>
  <conditionalFormatting sqref="D64">
    <cfRule type="expression" priority="197" dxfId="9" stopIfTrue="1">
      <formula>$H$1=852456</formula>
    </cfRule>
    <cfRule type="expression" priority="198" dxfId="10" stopIfTrue="1">
      <formula>$H$1&lt;&gt;852456</formula>
    </cfRule>
  </conditionalFormatting>
  <conditionalFormatting sqref="F64">
    <cfRule type="expression" priority="195" dxfId="9" stopIfTrue="1">
      <formula>$H$1=852456</formula>
    </cfRule>
    <cfRule type="expression" priority="196" dxfId="10" stopIfTrue="1">
      <formula>$H$1&lt;&gt;852456</formula>
    </cfRule>
  </conditionalFormatting>
  <conditionalFormatting sqref="F64">
    <cfRule type="expression" priority="193" dxfId="9" stopIfTrue="1">
      <formula>$H$1=852456</formula>
    </cfRule>
    <cfRule type="expression" priority="194" dxfId="10" stopIfTrue="1">
      <formula>$H$1&lt;&gt;852456</formula>
    </cfRule>
  </conditionalFormatting>
  <conditionalFormatting sqref="F65">
    <cfRule type="expression" priority="191" dxfId="112" stopIfTrue="1">
      <formula>$D$65*$F$65&lt;&gt;$H$64</formula>
    </cfRule>
    <cfRule type="expression" priority="192" dxfId="111" stopIfTrue="1">
      <formula>$D$65*$F$65=$H$64</formula>
    </cfRule>
  </conditionalFormatting>
  <conditionalFormatting sqref="F64 F66">
    <cfRule type="expression" priority="189" dxfId="9" stopIfTrue="1">
      <formula>$H$1=852456</formula>
    </cfRule>
    <cfRule type="expression" priority="190" dxfId="10" stopIfTrue="1">
      <formula>$H$1&lt;&gt;852456</formula>
    </cfRule>
  </conditionalFormatting>
  <conditionalFormatting sqref="H64">
    <cfRule type="expression" priority="187" dxfId="9" stopIfTrue="1">
      <formula>$H$1=852456</formula>
    </cfRule>
    <cfRule type="expression" priority="188" dxfId="10" stopIfTrue="1">
      <formula>$H$1&lt;&gt;852456</formula>
    </cfRule>
  </conditionalFormatting>
  <conditionalFormatting sqref="H64">
    <cfRule type="expression" priority="185" dxfId="9" stopIfTrue="1">
      <formula>$H$1=852456</formula>
    </cfRule>
    <cfRule type="expression" priority="186" dxfId="10" stopIfTrue="1">
      <formula>$H$1&lt;&gt;852456</formula>
    </cfRule>
  </conditionalFormatting>
  <conditionalFormatting sqref="H64 H66">
    <cfRule type="expression" priority="181" dxfId="9" stopIfTrue="1">
      <formula>$H$1=852456</formula>
    </cfRule>
    <cfRule type="expression" priority="182" dxfId="10" stopIfTrue="1">
      <formula>$H$1&lt;&gt;852456</formula>
    </cfRule>
  </conditionalFormatting>
  <conditionalFormatting sqref="D64 D66">
    <cfRule type="expression" priority="177" dxfId="9" stopIfTrue="1">
      <formula>$H$1=852456</formula>
    </cfRule>
    <cfRule type="expression" priority="178" dxfId="10" stopIfTrue="1">
      <formula>$H$1&lt;&gt;852456</formula>
    </cfRule>
  </conditionalFormatting>
  <conditionalFormatting sqref="D64">
    <cfRule type="expression" priority="175" dxfId="9" stopIfTrue="1">
      <formula>$H$1=852456</formula>
    </cfRule>
    <cfRule type="expression" priority="176" dxfId="10" stopIfTrue="1">
      <formula>$H$1&lt;&gt;852456</formula>
    </cfRule>
  </conditionalFormatting>
  <conditionalFormatting sqref="D64">
    <cfRule type="expression" priority="173" dxfId="9" stopIfTrue="1">
      <formula>$H$1=852456</formula>
    </cfRule>
    <cfRule type="expression" priority="174" dxfId="10" stopIfTrue="1">
      <formula>$H$1&lt;&gt;852456</formula>
    </cfRule>
  </conditionalFormatting>
  <conditionalFormatting sqref="D64">
    <cfRule type="expression" priority="171" dxfId="9" stopIfTrue="1">
      <formula>$H$1=852456</formula>
    </cfRule>
    <cfRule type="expression" priority="172" dxfId="10" stopIfTrue="1">
      <formula>$H$1&lt;&gt;852456</formula>
    </cfRule>
  </conditionalFormatting>
  <conditionalFormatting sqref="D64">
    <cfRule type="expression" priority="169" dxfId="9" stopIfTrue="1">
      <formula>$H$1=852456</formula>
    </cfRule>
    <cfRule type="expression" priority="170" dxfId="10" stopIfTrue="1">
      <formula>$H$1&lt;&gt;852456</formula>
    </cfRule>
  </conditionalFormatting>
  <conditionalFormatting sqref="D64 D66">
    <cfRule type="expression" priority="165" dxfId="9" stopIfTrue="1">
      <formula>$H$1=852456</formula>
    </cfRule>
    <cfRule type="expression" priority="166" dxfId="10" stopIfTrue="1">
      <formula>$H$1&lt;&gt;852456</formula>
    </cfRule>
  </conditionalFormatting>
  <conditionalFormatting sqref="D65">
    <cfRule type="expression" priority="163" dxfId="112" stopIfTrue="1">
      <formula>$D$65*$F$65&lt;&gt;$H$64</formula>
    </cfRule>
    <cfRule type="expression" priority="164" dxfId="111" stopIfTrue="1">
      <formula>$D$65*$F$65=$H$64</formula>
    </cfRule>
  </conditionalFormatting>
  <conditionalFormatting sqref="H64 H66">
    <cfRule type="expression" priority="161" dxfId="9" stopIfTrue="1">
      <formula>$H$1=852456</formula>
    </cfRule>
    <cfRule type="expression" priority="162" dxfId="10" stopIfTrue="1">
      <formula>$H$1&lt;&gt;852456</formula>
    </cfRule>
  </conditionalFormatting>
  <conditionalFormatting sqref="H64">
    <cfRule type="expression" priority="159" dxfId="9" stopIfTrue="1">
      <formula>$H$1=852456</formula>
    </cfRule>
    <cfRule type="expression" priority="160" dxfId="10" stopIfTrue="1">
      <formula>$H$1&lt;&gt;852456</formula>
    </cfRule>
  </conditionalFormatting>
  <conditionalFormatting sqref="H64">
    <cfRule type="expression" priority="157" dxfId="9" stopIfTrue="1">
      <formula>$H$1=852456</formula>
    </cfRule>
    <cfRule type="expression" priority="158" dxfId="10" stopIfTrue="1">
      <formula>$H$1&lt;&gt;852456</formula>
    </cfRule>
  </conditionalFormatting>
  <conditionalFormatting sqref="H64">
    <cfRule type="expression" priority="155" dxfId="9" stopIfTrue="1">
      <formula>$H$1=852456</formula>
    </cfRule>
    <cfRule type="expression" priority="156" dxfId="10" stopIfTrue="1">
      <formula>$H$1&lt;&gt;852456</formula>
    </cfRule>
  </conditionalFormatting>
  <conditionalFormatting sqref="H64">
    <cfRule type="expression" priority="153" dxfId="9" stopIfTrue="1">
      <formula>$H$1=852456</formula>
    </cfRule>
    <cfRule type="expression" priority="154" dxfId="10" stopIfTrue="1">
      <formula>$H$1&lt;&gt;852456</formula>
    </cfRule>
  </conditionalFormatting>
  <conditionalFormatting sqref="H64 H66">
    <cfRule type="expression" priority="149" dxfId="9" stopIfTrue="1">
      <formula>$H$1=852456</formula>
    </cfRule>
    <cfRule type="expression" priority="150" dxfId="10" stopIfTrue="1">
      <formula>$H$1&lt;&gt;852456</formula>
    </cfRule>
  </conditionalFormatting>
  <conditionalFormatting sqref="H64">
    <cfRule type="expression" priority="145" dxfId="9" stopIfTrue="1">
      <formula>$H$1=852456</formula>
    </cfRule>
    <cfRule type="expression" priority="146" dxfId="10" stopIfTrue="1">
      <formula>$H$1&lt;&gt;852456</formula>
    </cfRule>
  </conditionalFormatting>
  <conditionalFormatting sqref="H64">
    <cfRule type="expression" priority="143" dxfId="9" stopIfTrue="1">
      <formula>$H$1=852456</formula>
    </cfRule>
    <cfRule type="expression" priority="144" dxfId="10" stopIfTrue="1">
      <formula>$H$1&lt;&gt;852456</formula>
    </cfRule>
  </conditionalFormatting>
  <conditionalFormatting sqref="H64">
    <cfRule type="expression" priority="141" dxfId="9" stopIfTrue="1">
      <formula>$H$1=852456</formula>
    </cfRule>
    <cfRule type="expression" priority="142" dxfId="10" stopIfTrue="1">
      <formula>$H$1&lt;&gt;852456</formula>
    </cfRule>
  </conditionalFormatting>
  <conditionalFormatting sqref="H64">
    <cfRule type="expression" priority="139" dxfId="9" stopIfTrue="1">
      <formula>$H$1=852456</formula>
    </cfRule>
    <cfRule type="expression" priority="140" dxfId="10" stopIfTrue="1">
      <formula>$H$1&lt;&gt;852456</formula>
    </cfRule>
  </conditionalFormatting>
  <conditionalFormatting sqref="L55 N55">
    <cfRule type="expression" priority="137" dxfId="9" stopIfTrue="1">
      <formula>$H$1=852456</formula>
    </cfRule>
    <cfRule type="expression" priority="138" dxfId="10" stopIfTrue="1">
      <formula>$H$1&lt;&gt;852456</formula>
    </cfRule>
  </conditionalFormatting>
  <conditionalFormatting sqref="P55 P57">
    <cfRule type="expression" priority="135" dxfId="9" stopIfTrue="1">
      <formula>$H$1=852456</formula>
    </cfRule>
    <cfRule type="expression" priority="136" dxfId="10" stopIfTrue="1">
      <formula>$H$1&lt;&gt;852456</formula>
    </cfRule>
  </conditionalFormatting>
  <conditionalFormatting sqref="N56">
    <cfRule type="cellIs" priority="133" dxfId="1" operator="equal" stopIfTrue="1">
      <formula>N55</formula>
    </cfRule>
    <cfRule type="cellIs" priority="134" dxfId="0" operator="notEqual" stopIfTrue="1">
      <formula>N55</formula>
    </cfRule>
  </conditionalFormatting>
  <conditionalFormatting sqref="N55 N57">
    <cfRule type="expression" priority="131" dxfId="9" stopIfTrue="1">
      <formula>$H$1=852456</formula>
    </cfRule>
    <cfRule type="expression" priority="132" dxfId="10" stopIfTrue="1">
      <formula>$H$1&lt;&gt;852456</formula>
    </cfRule>
  </conditionalFormatting>
  <conditionalFormatting sqref="P55">
    <cfRule type="expression" priority="129" dxfId="9" stopIfTrue="1">
      <formula>$H$1=852456</formula>
    </cfRule>
    <cfRule type="expression" priority="130" dxfId="10" stopIfTrue="1">
      <formula>$H$1&lt;&gt;852456</formula>
    </cfRule>
  </conditionalFormatting>
  <conditionalFormatting sqref="P55">
    <cfRule type="expression" priority="127" dxfId="9" stopIfTrue="1">
      <formula>$H$1=852456</formula>
    </cfRule>
    <cfRule type="expression" priority="128" dxfId="10" stopIfTrue="1">
      <formula>$H$1&lt;&gt;852456</formula>
    </cfRule>
  </conditionalFormatting>
  <conditionalFormatting sqref="L58 N58">
    <cfRule type="expression" priority="125" dxfId="9" stopIfTrue="1">
      <formula>$H$1=852456</formula>
    </cfRule>
    <cfRule type="expression" priority="126" dxfId="10" stopIfTrue="1">
      <formula>$H$1&lt;&gt;852456</formula>
    </cfRule>
  </conditionalFormatting>
  <conditionalFormatting sqref="P58 P60">
    <cfRule type="expression" priority="123" dxfId="9" stopIfTrue="1">
      <formula>$H$1=852456</formula>
    </cfRule>
    <cfRule type="expression" priority="124" dxfId="10" stopIfTrue="1">
      <formula>$H$1&lt;&gt;852456</formula>
    </cfRule>
  </conditionalFormatting>
  <conditionalFormatting sqref="N58 N60">
    <cfRule type="expression" priority="121" dxfId="9" stopIfTrue="1">
      <formula>$H$1=852456</formula>
    </cfRule>
    <cfRule type="expression" priority="122" dxfId="10" stopIfTrue="1">
      <formula>$H$1&lt;&gt;852456</formula>
    </cfRule>
  </conditionalFormatting>
  <conditionalFormatting sqref="P58">
    <cfRule type="expression" priority="119" dxfId="9" stopIfTrue="1">
      <formula>$H$1=852456</formula>
    </cfRule>
    <cfRule type="expression" priority="120" dxfId="10" stopIfTrue="1">
      <formula>$H$1&lt;&gt;852456</formula>
    </cfRule>
  </conditionalFormatting>
  <conditionalFormatting sqref="P58">
    <cfRule type="expression" priority="117" dxfId="9" stopIfTrue="1">
      <formula>$H$1=852456</formula>
    </cfRule>
    <cfRule type="expression" priority="118" dxfId="10" stopIfTrue="1">
      <formula>$H$1&lt;&gt;852456</formula>
    </cfRule>
  </conditionalFormatting>
  <conditionalFormatting sqref="L58">
    <cfRule type="expression" priority="115" dxfId="9" stopIfTrue="1">
      <formula>$H$1=852456</formula>
    </cfRule>
    <cfRule type="expression" priority="116" dxfId="10" stopIfTrue="1">
      <formula>$H$1&lt;&gt;852456</formula>
    </cfRule>
  </conditionalFormatting>
  <conditionalFormatting sqref="L59">
    <cfRule type="cellIs" priority="113" dxfId="1" operator="equal" stopIfTrue="1">
      <formula>L58</formula>
    </cfRule>
    <cfRule type="cellIs" priority="114" dxfId="0" operator="notEqual" stopIfTrue="1">
      <formula>L58</formula>
    </cfRule>
  </conditionalFormatting>
  <conditionalFormatting sqref="L58 L60">
    <cfRule type="expression" priority="111" dxfId="9" stopIfTrue="1">
      <formula>$H$1=852456</formula>
    </cfRule>
    <cfRule type="expression" priority="112" dxfId="10" stopIfTrue="1">
      <formula>$H$1&lt;&gt;852456</formula>
    </cfRule>
  </conditionalFormatting>
  <conditionalFormatting sqref="N58">
    <cfRule type="expression" priority="109" dxfId="9" stopIfTrue="1">
      <formula>$H$1=852456</formula>
    </cfRule>
    <cfRule type="expression" priority="110" dxfId="10" stopIfTrue="1">
      <formula>$H$1&lt;&gt;852456</formula>
    </cfRule>
  </conditionalFormatting>
  <conditionalFormatting sqref="L61 N61">
    <cfRule type="expression" priority="107" dxfId="9" stopIfTrue="1">
      <formula>$H$1=852456</formula>
    </cfRule>
    <cfRule type="expression" priority="108" dxfId="10" stopIfTrue="1">
      <formula>$H$1&lt;&gt;852456</formula>
    </cfRule>
  </conditionalFormatting>
  <conditionalFormatting sqref="P61 P63">
    <cfRule type="expression" priority="105" dxfId="9" stopIfTrue="1">
      <formula>$H$1=852456</formula>
    </cfRule>
    <cfRule type="expression" priority="106" dxfId="10" stopIfTrue="1">
      <formula>$H$1&lt;&gt;852456</formula>
    </cfRule>
  </conditionalFormatting>
  <conditionalFormatting sqref="N61 N63">
    <cfRule type="expression" priority="103" dxfId="9" stopIfTrue="1">
      <formula>$H$1=852456</formula>
    </cfRule>
    <cfRule type="expression" priority="104" dxfId="10" stopIfTrue="1">
      <formula>$H$1&lt;&gt;852456</formula>
    </cfRule>
  </conditionalFormatting>
  <conditionalFormatting sqref="P61">
    <cfRule type="expression" priority="101" dxfId="9" stopIfTrue="1">
      <formula>$H$1=852456</formula>
    </cfRule>
    <cfRule type="expression" priority="102" dxfId="10" stopIfTrue="1">
      <formula>$H$1&lt;&gt;852456</formula>
    </cfRule>
  </conditionalFormatting>
  <conditionalFormatting sqref="P61">
    <cfRule type="expression" priority="99" dxfId="9" stopIfTrue="1">
      <formula>$H$1=852456</formula>
    </cfRule>
    <cfRule type="expression" priority="100" dxfId="10" stopIfTrue="1">
      <formula>$H$1&lt;&gt;852456</formula>
    </cfRule>
  </conditionalFormatting>
  <conditionalFormatting sqref="L61">
    <cfRule type="expression" priority="97" dxfId="9" stopIfTrue="1">
      <formula>$H$1=852456</formula>
    </cfRule>
    <cfRule type="expression" priority="98" dxfId="10" stopIfTrue="1">
      <formula>$H$1&lt;&gt;852456</formula>
    </cfRule>
  </conditionalFormatting>
  <conditionalFormatting sqref="L61 L63">
    <cfRule type="expression" priority="95" dxfId="9" stopIfTrue="1">
      <formula>$H$1=852456</formula>
    </cfRule>
    <cfRule type="expression" priority="96" dxfId="10" stopIfTrue="1">
      <formula>$H$1&lt;&gt;852456</formula>
    </cfRule>
  </conditionalFormatting>
  <conditionalFormatting sqref="N61">
    <cfRule type="expression" priority="93" dxfId="9" stopIfTrue="1">
      <formula>$H$1=852456</formula>
    </cfRule>
    <cfRule type="expression" priority="94" dxfId="10" stopIfTrue="1">
      <formula>$H$1&lt;&gt;852456</formula>
    </cfRule>
  </conditionalFormatting>
  <conditionalFormatting sqref="L61">
    <cfRule type="expression" priority="91" dxfId="9" stopIfTrue="1">
      <formula>$H$1=852456</formula>
    </cfRule>
    <cfRule type="expression" priority="92" dxfId="10" stopIfTrue="1">
      <formula>$H$1&lt;&gt;852456</formula>
    </cfRule>
  </conditionalFormatting>
  <conditionalFormatting sqref="N61">
    <cfRule type="expression" priority="89" dxfId="9" stopIfTrue="1">
      <formula>$H$1=852456</formula>
    </cfRule>
    <cfRule type="expression" priority="90" dxfId="10" stopIfTrue="1">
      <formula>$H$1&lt;&gt;852456</formula>
    </cfRule>
  </conditionalFormatting>
  <conditionalFormatting sqref="N61">
    <cfRule type="expression" priority="87" dxfId="9" stopIfTrue="1">
      <formula>$H$1=852456</formula>
    </cfRule>
    <cfRule type="expression" priority="88" dxfId="10" stopIfTrue="1">
      <formula>$H$1&lt;&gt;852456</formula>
    </cfRule>
  </conditionalFormatting>
  <conditionalFormatting sqref="N62">
    <cfRule type="expression" priority="85" dxfId="112" stopIfTrue="1">
      <formula>$L$61/$N$62&lt;&gt;$P$62</formula>
    </cfRule>
    <cfRule type="expression" priority="86" dxfId="111" stopIfTrue="1">
      <formula>$L$61/$N$62=$P$62</formula>
    </cfRule>
  </conditionalFormatting>
  <conditionalFormatting sqref="N61 N63">
    <cfRule type="expression" priority="83" dxfId="9" stopIfTrue="1">
      <formula>$H$1=852456</formula>
    </cfRule>
    <cfRule type="expression" priority="84" dxfId="10" stopIfTrue="1">
      <formula>$H$1&lt;&gt;852456</formula>
    </cfRule>
  </conditionalFormatting>
  <conditionalFormatting sqref="P61">
    <cfRule type="expression" priority="81" dxfId="9" stopIfTrue="1">
      <formula>$H$1=852456</formula>
    </cfRule>
    <cfRule type="expression" priority="82" dxfId="10" stopIfTrue="1">
      <formula>$H$1&lt;&gt;852456</formula>
    </cfRule>
  </conditionalFormatting>
  <conditionalFormatting sqref="P61">
    <cfRule type="expression" priority="79" dxfId="9" stopIfTrue="1">
      <formula>$H$1=852456</formula>
    </cfRule>
    <cfRule type="expression" priority="80" dxfId="10" stopIfTrue="1">
      <formula>$H$1&lt;&gt;852456</formula>
    </cfRule>
  </conditionalFormatting>
  <conditionalFormatting sqref="P61 P63">
    <cfRule type="expression" priority="75" dxfId="9" stopIfTrue="1">
      <formula>$H$1=852456</formula>
    </cfRule>
    <cfRule type="expression" priority="76" dxfId="10" stopIfTrue="1">
      <formula>$H$1&lt;&gt;852456</formula>
    </cfRule>
  </conditionalFormatting>
  <conditionalFormatting sqref="P62">
    <cfRule type="expression" priority="73" dxfId="112" stopIfTrue="1">
      <formula>$L$61/$N$62&lt;&gt;$P$62</formula>
    </cfRule>
    <cfRule type="expression" priority="74" dxfId="111" stopIfTrue="1">
      <formula>$L$61/$N$62=$P$62</formula>
    </cfRule>
  </conditionalFormatting>
  <conditionalFormatting sqref="L64 N64">
    <cfRule type="expression" priority="71" dxfId="9" stopIfTrue="1">
      <formula>$H$1=852456</formula>
    </cfRule>
    <cfRule type="expression" priority="72" dxfId="10" stopIfTrue="1">
      <formula>$H$1&lt;&gt;852456</formula>
    </cfRule>
  </conditionalFormatting>
  <conditionalFormatting sqref="P64 P66">
    <cfRule type="expression" priority="69" dxfId="9" stopIfTrue="1">
      <formula>$H$1=852456</formula>
    </cfRule>
    <cfRule type="expression" priority="70" dxfId="10" stopIfTrue="1">
      <formula>$H$1&lt;&gt;852456</formula>
    </cfRule>
  </conditionalFormatting>
  <conditionalFormatting sqref="N64 N66">
    <cfRule type="expression" priority="67" dxfId="9" stopIfTrue="1">
      <formula>$H$1=852456</formula>
    </cfRule>
    <cfRule type="expression" priority="68" dxfId="10" stopIfTrue="1">
      <formula>$H$1&lt;&gt;852456</formula>
    </cfRule>
  </conditionalFormatting>
  <conditionalFormatting sqref="P64">
    <cfRule type="expression" priority="65" dxfId="9" stopIfTrue="1">
      <formula>$H$1=852456</formula>
    </cfRule>
    <cfRule type="expression" priority="66" dxfId="10" stopIfTrue="1">
      <formula>$H$1&lt;&gt;852456</formula>
    </cfRule>
  </conditionalFormatting>
  <conditionalFormatting sqref="P64">
    <cfRule type="expression" priority="63" dxfId="9" stopIfTrue="1">
      <formula>$H$1=852456</formula>
    </cfRule>
    <cfRule type="expression" priority="64" dxfId="10" stopIfTrue="1">
      <formula>$H$1&lt;&gt;852456</formula>
    </cfRule>
  </conditionalFormatting>
  <conditionalFormatting sqref="L64">
    <cfRule type="expression" priority="61" dxfId="9" stopIfTrue="1">
      <formula>$H$1=852456</formula>
    </cfRule>
    <cfRule type="expression" priority="62" dxfId="10" stopIfTrue="1">
      <formula>$H$1&lt;&gt;852456</formula>
    </cfRule>
  </conditionalFormatting>
  <conditionalFormatting sqref="L64 L66">
    <cfRule type="expression" priority="59" dxfId="9" stopIfTrue="1">
      <formula>$H$1=852456</formula>
    </cfRule>
    <cfRule type="expression" priority="60" dxfId="10" stopIfTrue="1">
      <formula>$H$1&lt;&gt;852456</formula>
    </cfRule>
  </conditionalFormatting>
  <conditionalFormatting sqref="N64">
    <cfRule type="expression" priority="57" dxfId="9" stopIfTrue="1">
      <formula>$H$1=852456</formula>
    </cfRule>
    <cfRule type="expression" priority="58" dxfId="10" stopIfTrue="1">
      <formula>$H$1&lt;&gt;852456</formula>
    </cfRule>
  </conditionalFormatting>
  <conditionalFormatting sqref="L64">
    <cfRule type="expression" priority="55" dxfId="9" stopIfTrue="1">
      <formula>$H$1=852456</formula>
    </cfRule>
    <cfRule type="expression" priority="56" dxfId="10" stopIfTrue="1">
      <formula>$H$1&lt;&gt;852456</formula>
    </cfRule>
  </conditionalFormatting>
  <conditionalFormatting sqref="N64">
    <cfRule type="expression" priority="53" dxfId="9" stopIfTrue="1">
      <formula>$H$1=852456</formula>
    </cfRule>
    <cfRule type="expression" priority="54" dxfId="10" stopIfTrue="1">
      <formula>$H$1&lt;&gt;852456</formula>
    </cfRule>
  </conditionalFormatting>
  <conditionalFormatting sqref="N64">
    <cfRule type="expression" priority="51" dxfId="9" stopIfTrue="1">
      <formula>$H$1=852456</formula>
    </cfRule>
    <cfRule type="expression" priority="52" dxfId="10" stopIfTrue="1">
      <formula>$H$1&lt;&gt;852456</formula>
    </cfRule>
  </conditionalFormatting>
  <conditionalFormatting sqref="N65">
    <cfRule type="expression" priority="49" dxfId="112" stopIfTrue="1">
      <formula>$L$65/$N$65&lt;&gt;$P$64</formula>
    </cfRule>
    <cfRule type="expression" priority="50" dxfId="111" stopIfTrue="1">
      <formula>$L$65/$N$65=$P$64</formula>
    </cfRule>
  </conditionalFormatting>
  <conditionalFormatting sqref="N64 N66">
    <cfRule type="expression" priority="47" dxfId="9" stopIfTrue="1">
      <formula>$H$1=852456</formula>
    </cfRule>
    <cfRule type="expression" priority="48" dxfId="10" stopIfTrue="1">
      <formula>$H$1&lt;&gt;852456</formula>
    </cfRule>
  </conditionalFormatting>
  <conditionalFormatting sqref="P64">
    <cfRule type="expression" priority="45" dxfId="9" stopIfTrue="1">
      <formula>$H$1=852456</formula>
    </cfRule>
    <cfRule type="expression" priority="46" dxfId="10" stopIfTrue="1">
      <formula>$H$1&lt;&gt;852456</formula>
    </cfRule>
  </conditionalFormatting>
  <conditionalFormatting sqref="P64">
    <cfRule type="expression" priority="43" dxfId="9" stopIfTrue="1">
      <formula>$H$1=852456</formula>
    </cfRule>
    <cfRule type="expression" priority="44" dxfId="10" stopIfTrue="1">
      <formula>$H$1&lt;&gt;852456</formula>
    </cfRule>
  </conditionalFormatting>
  <conditionalFormatting sqref="P64 P66">
    <cfRule type="expression" priority="41" dxfId="9" stopIfTrue="1">
      <formula>$H$1=852456</formula>
    </cfRule>
    <cfRule type="expression" priority="42" dxfId="10" stopIfTrue="1">
      <formula>$H$1&lt;&gt;852456</formula>
    </cfRule>
  </conditionalFormatting>
  <conditionalFormatting sqref="L64 L66">
    <cfRule type="expression" priority="39" dxfId="9" stopIfTrue="1">
      <formula>$H$1=852456</formula>
    </cfRule>
    <cfRule type="expression" priority="40" dxfId="10" stopIfTrue="1">
      <formula>$H$1&lt;&gt;852456</formula>
    </cfRule>
  </conditionalFormatting>
  <conditionalFormatting sqref="L64">
    <cfRule type="expression" priority="37" dxfId="9" stopIfTrue="1">
      <formula>$H$1=852456</formula>
    </cfRule>
    <cfRule type="expression" priority="38" dxfId="10" stopIfTrue="1">
      <formula>$H$1&lt;&gt;852456</formula>
    </cfRule>
  </conditionalFormatting>
  <conditionalFormatting sqref="L64">
    <cfRule type="expression" priority="35" dxfId="9" stopIfTrue="1">
      <formula>$H$1=852456</formula>
    </cfRule>
    <cfRule type="expression" priority="36" dxfId="10" stopIfTrue="1">
      <formula>$H$1&lt;&gt;852456</formula>
    </cfRule>
  </conditionalFormatting>
  <conditionalFormatting sqref="L64">
    <cfRule type="expression" priority="33" dxfId="9" stopIfTrue="1">
      <formula>$H$1=852456</formula>
    </cfRule>
    <cfRule type="expression" priority="34" dxfId="10" stopIfTrue="1">
      <formula>$H$1&lt;&gt;852456</formula>
    </cfRule>
  </conditionalFormatting>
  <conditionalFormatting sqref="L64">
    <cfRule type="expression" priority="31" dxfId="9" stopIfTrue="1">
      <formula>$H$1=852456</formula>
    </cfRule>
    <cfRule type="expression" priority="32" dxfId="10" stopIfTrue="1">
      <formula>$H$1&lt;&gt;852456</formula>
    </cfRule>
  </conditionalFormatting>
  <conditionalFormatting sqref="L64 L66">
    <cfRule type="expression" priority="29" dxfId="9" stopIfTrue="1">
      <formula>$H$1=852456</formula>
    </cfRule>
    <cfRule type="expression" priority="30" dxfId="10" stopIfTrue="1">
      <formula>$H$1&lt;&gt;852456</formula>
    </cfRule>
  </conditionalFormatting>
  <conditionalFormatting sqref="L65">
    <cfRule type="expression" priority="27" dxfId="112" stopIfTrue="1">
      <formula>$L$65/$N$65&lt;&gt;$P$64</formula>
    </cfRule>
    <cfRule type="expression" priority="28" dxfId="111" stopIfTrue="1">
      <formula>$L$65/$N$65=$P$64</formula>
    </cfRule>
  </conditionalFormatting>
  <conditionalFormatting sqref="P64 P66">
    <cfRule type="expression" priority="25" dxfId="9" stopIfTrue="1">
      <formula>$H$1=852456</formula>
    </cfRule>
    <cfRule type="expression" priority="26" dxfId="10" stopIfTrue="1">
      <formula>$H$1&lt;&gt;852456</formula>
    </cfRule>
  </conditionalFormatting>
  <conditionalFormatting sqref="P64">
    <cfRule type="expression" priority="23" dxfId="9" stopIfTrue="1">
      <formula>$H$1=852456</formula>
    </cfRule>
    <cfRule type="expression" priority="24" dxfId="10" stopIfTrue="1">
      <formula>$H$1&lt;&gt;852456</formula>
    </cfRule>
  </conditionalFormatting>
  <conditionalFormatting sqref="P64">
    <cfRule type="expression" priority="21" dxfId="9" stopIfTrue="1">
      <formula>$H$1=852456</formula>
    </cfRule>
    <cfRule type="expression" priority="22" dxfId="10" stopIfTrue="1">
      <formula>$H$1&lt;&gt;852456</formula>
    </cfRule>
  </conditionalFormatting>
  <conditionalFormatting sqref="P64">
    <cfRule type="expression" priority="19" dxfId="9" stopIfTrue="1">
      <formula>$H$1=852456</formula>
    </cfRule>
    <cfRule type="expression" priority="20" dxfId="10" stopIfTrue="1">
      <formula>$H$1&lt;&gt;852456</formula>
    </cfRule>
  </conditionalFormatting>
  <conditionalFormatting sqref="P64">
    <cfRule type="expression" priority="17" dxfId="9" stopIfTrue="1">
      <formula>$H$1=852456</formula>
    </cfRule>
    <cfRule type="expression" priority="18" dxfId="10" stopIfTrue="1">
      <formula>$H$1&lt;&gt;852456</formula>
    </cfRule>
  </conditionalFormatting>
  <conditionalFormatting sqref="P64 P66">
    <cfRule type="expression" priority="15" dxfId="9" stopIfTrue="1">
      <formula>$H$1=852456</formula>
    </cfRule>
    <cfRule type="expression" priority="16" dxfId="10" stopIfTrue="1">
      <formula>$H$1&lt;&gt;852456</formula>
    </cfRule>
  </conditionalFormatting>
  <conditionalFormatting sqref="P64">
    <cfRule type="expression" priority="13" dxfId="9" stopIfTrue="1">
      <formula>$H$1=852456</formula>
    </cfRule>
    <cfRule type="expression" priority="14" dxfId="10" stopIfTrue="1">
      <formula>$H$1&lt;&gt;852456</formula>
    </cfRule>
  </conditionalFormatting>
  <conditionalFormatting sqref="P64">
    <cfRule type="expression" priority="11" dxfId="9" stopIfTrue="1">
      <formula>$H$1=852456</formula>
    </cfRule>
    <cfRule type="expression" priority="12" dxfId="10" stopIfTrue="1">
      <formula>$H$1&lt;&gt;852456</formula>
    </cfRule>
  </conditionalFormatting>
  <conditionalFormatting sqref="P64">
    <cfRule type="expression" priority="9" dxfId="9" stopIfTrue="1">
      <formula>$H$1=852456</formula>
    </cfRule>
    <cfRule type="expression" priority="10" dxfId="10" stopIfTrue="1">
      <formula>$H$1&lt;&gt;852456</formula>
    </cfRule>
  </conditionalFormatting>
  <conditionalFormatting sqref="P64">
    <cfRule type="expression" priority="7" dxfId="9" stopIfTrue="1">
      <formula>$H$1=852456</formula>
    </cfRule>
    <cfRule type="expression" priority="8" dxfId="10" stopIfTrue="1">
      <formula>$H$1&lt;&gt;852456</formula>
    </cfRule>
  </conditionalFormatting>
  <conditionalFormatting sqref="W70">
    <cfRule type="expression" priority="5" dxfId="9" stopIfTrue="1">
      <formula>$H$1=852456</formula>
    </cfRule>
    <cfRule type="expression" priority="6" dxfId="10" stopIfTrue="1">
      <formula>$H$1&lt;&gt;852456</formula>
    </cfRule>
  </conditionalFormatting>
  <conditionalFormatting sqref="W70">
    <cfRule type="expression" priority="3" dxfId="9" stopIfTrue="1">
      <formula>$H$1=852456</formula>
    </cfRule>
    <cfRule type="expression" priority="4" dxfId="10" stopIfTrue="1">
      <formula>$H$1&lt;&gt;852456</formula>
    </cfRule>
  </conditionalFormatting>
  <conditionalFormatting sqref="W70">
    <cfRule type="expression" priority="1" dxfId="9" stopIfTrue="1">
      <formula>$H$1=852456</formula>
    </cfRule>
    <cfRule type="expression" priority="2" dxfId="10" stopIfTrue="1">
      <formula>$H$1&lt;&gt;852456</formula>
    </cfRule>
  </conditionalFormatting>
  <hyperlinks>
    <hyperlink ref="A3" location="'Addition Subtraktion'!A6" display="Zurück zur Auswahl"/>
  </hyperlinks>
  <printOptions/>
  <pageMargins left="0.75" right="0.75" top="1" bottom="1" header="0.4921259845" footer="0.4921259845"/>
  <pageSetup orientation="portrait" paperSize="9" scale="64" r:id="rId2"/>
  <rowBreaks count="1" manualBreakCount="1">
    <brk id="65" max="255" man="1"/>
  </rowBreaks>
  <colBreaks count="1" manualBreakCount="1">
    <brk id="2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70"/>
  <sheetViews>
    <sheetView zoomScaleSheetLayoutView="100" workbookViewId="0" topLeftCell="A1">
      <selection activeCell="F1" sqref="F1"/>
    </sheetView>
  </sheetViews>
  <sheetFormatPr defaultColWidth="11.421875" defaultRowHeight="12.75"/>
  <cols>
    <col min="1" max="1" width="20.57421875" style="0" customWidth="1"/>
    <col min="2" max="4" width="4.7109375" style="0" customWidth="1"/>
    <col min="5" max="5" width="4.57421875" style="0" customWidth="1"/>
    <col min="6" max="6" width="4.7109375" style="0" customWidth="1"/>
    <col min="7" max="7" width="3.28125" style="0" customWidth="1"/>
    <col min="8" max="8" width="5.00390625" style="0" customWidth="1"/>
    <col min="9" max="9" width="3.8515625" style="0" customWidth="1"/>
    <col min="10" max="10" width="4.28125" style="0" customWidth="1"/>
    <col min="11" max="19" width="4.7109375" style="0" customWidth="1"/>
    <col min="20" max="20" width="4.28125" style="0" customWidth="1"/>
    <col min="21" max="28" width="4.7109375" style="0" customWidth="1"/>
  </cols>
  <sheetData>
    <row r="1" spans="1:31" ht="20.25">
      <c r="A1" s="1"/>
      <c r="B1" s="2"/>
      <c r="C1" s="1"/>
      <c r="D1" s="3"/>
      <c r="E1" s="3"/>
      <c r="F1" s="3"/>
      <c r="G1" s="3"/>
      <c r="H1" s="4"/>
      <c r="I1" s="3"/>
      <c r="J1" s="3"/>
      <c r="K1" s="3"/>
      <c r="L1" s="1"/>
      <c r="M1" s="5" t="s">
        <v>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6"/>
      <c r="AC1" s="46"/>
      <c r="AD1" s="46"/>
      <c r="AE1" s="46"/>
    </row>
    <row r="2" spans="1:31" ht="20.25">
      <c r="A2" s="1"/>
      <c r="B2" s="2" t="s">
        <v>75</v>
      </c>
      <c r="C2" s="1"/>
      <c r="D2" s="1"/>
      <c r="E2" s="1"/>
      <c r="F2" s="1"/>
      <c r="G2" s="1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6"/>
      <c r="AD2" s="46"/>
      <c r="AE2" s="46"/>
    </row>
    <row r="3" spans="1:31" ht="15">
      <c r="A3" s="59" t="s">
        <v>9</v>
      </c>
      <c r="B3" s="8"/>
      <c r="C3" s="8"/>
      <c r="D3" s="8"/>
      <c r="E3" s="8"/>
      <c r="F3" s="8"/>
      <c r="G3" s="8"/>
      <c r="H3" s="6"/>
      <c r="I3" s="1"/>
      <c r="J3" s="1"/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46"/>
      <c r="AC3" s="46"/>
      <c r="AD3" s="46"/>
      <c r="AE3" s="46"/>
    </row>
    <row r="4" spans="1:31" ht="15">
      <c r="A4" s="1"/>
      <c r="B4" s="10" t="s">
        <v>1</v>
      </c>
      <c r="C4" s="10"/>
      <c r="D4" s="10"/>
      <c r="E4" s="10"/>
      <c r="F4" s="10"/>
      <c r="G4" s="10"/>
      <c r="H4" s="11"/>
      <c r="I4" s="12"/>
      <c r="J4" s="12"/>
      <c r="K4" s="12"/>
      <c r="L4" s="12"/>
      <c r="M4" s="12"/>
      <c r="N4" s="12"/>
      <c r="O4" s="12"/>
      <c r="P4" s="12"/>
      <c r="Q4" s="12"/>
      <c r="R4" s="1"/>
      <c r="S4" s="1"/>
      <c r="T4" s="1"/>
      <c r="U4" s="1"/>
      <c r="V4" s="1"/>
      <c r="W4" s="1"/>
      <c r="X4" s="1"/>
      <c r="Y4" s="1"/>
      <c r="Z4" s="1"/>
      <c r="AA4" s="1"/>
      <c r="AB4" s="46"/>
      <c r="AC4" s="46"/>
      <c r="AD4" s="46"/>
      <c r="AE4" s="46"/>
    </row>
    <row r="5" spans="1:31" ht="15">
      <c r="A5" s="1"/>
      <c r="B5" s="10" t="s">
        <v>2</v>
      </c>
      <c r="C5" s="10"/>
      <c r="D5" s="10"/>
      <c r="E5" s="10"/>
      <c r="F5" s="10"/>
      <c r="G5" s="10"/>
      <c r="H5" s="11"/>
      <c r="I5" s="12"/>
      <c r="J5" s="12"/>
      <c r="K5" s="12"/>
      <c r="L5" s="12"/>
      <c r="M5" s="12"/>
      <c r="N5" s="12"/>
      <c r="O5" s="12"/>
      <c r="P5" s="12"/>
      <c r="Q5" s="12"/>
      <c r="R5" s="1"/>
      <c r="S5" s="1"/>
      <c r="T5" s="1"/>
      <c r="U5" s="1"/>
      <c r="V5" s="1"/>
      <c r="W5" s="1"/>
      <c r="X5" s="1"/>
      <c r="Y5" s="1"/>
      <c r="Z5" s="1"/>
      <c r="AA5" s="1"/>
      <c r="AB5" s="46"/>
      <c r="AC5" s="46"/>
      <c r="AD5" s="46"/>
      <c r="AE5" s="46"/>
    </row>
    <row r="6" spans="1:31" ht="15">
      <c r="A6" s="1"/>
      <c r="B6" s="13" t="s">
        <v>3</v>
      </c>
      <c r="C6" s="13"/>
      <c r="D6" s="13"/>
      <c r="E6" s="13"/>
      <c r="F6" s="13"/>
      <c r="G6" s="13"/>
      <c r="H6" s="14"/>
      <c r="I6" s="15"/>
      <c r="J6" s="15"/>
      <c r="K6" s="15"/>
      <c r="L6" s="15"/>
      <c r="M6" s="15"/>
      <c r="N6" s="15"/>
      <c r="O6" s="15"/>
      <c r="P6" s="15"/>
      <c r="Q6" s="15"/>
      <c r="R6" s="1"/>
      <c r="S6" s="1"/>
      <c r="T6" s="1"/>
      <c r="U6" s="1"/>
      <c r="V6" s="1"/>
      <c r="W6" s="1"/>
      <c r="X6" s="1"/>
      <c r="Y6" s="1"/>
      <c r="Z6" s="1"/>
      <c r="AA6" s="1"/>
      <c r="AB6" s="46"/>
      <c r="AC6" s="46"/>
      <c r="AD6" s="46"/>
      <c r="AE6" s="46"/>
    </row>
    <row r="7" spans="1:31" ht="15">
      <c r="A7" s="1"/>
      <c r="B7" s="16" t="s">
        <v>4</v>
      </c>
      <c r="C7" s="16"/>
      <c r="D7" s="16"/>
      <c r="E7" s="16"/>
      <c r="F7" s="16"/>
      <c r="G7" s="16"/>
      <c r="H7" s="17"/>
      <c r="I7" s="18"/>
      <c r="J7" s="18"/>
      <c r="K7" s="18"/>
      <c r="L7" s="18"/>
      <c r="M7" s="18"/>
      <c r="N7" s="18"/>
      <c r="O7" s="18"/>
      <c r="P7" s="18"/>
      <c r="Q7" s="18"/>
      <c r="R7" s="1"/>
      <c r="S7" s="1"/>
      <c r="T7" s="1"/>
      <c r="U7" s="1"/>
      <c r="V7" s="1"/>
      <c r="W7" s="1"/>
      <c r="X7" s="1"/>
      <c r="Y7" s="1"/>
      <c r="Z7" s="1"/>
      <c r="AA7" s="1"/>
      <c r="AB7" s="46"/>
      <c r="AC7" s="46"/>
      <c r="AD7" s="46"/>
      <c r="AE7" s="46"/>
    </row>
    <row r="8" spans="1:31" ht="15">
      <c r="A8" s="1"/>
      <c r="B8" s="7" t="s">
        <v>5</v>
      </c>
      <c r="C8" s="19"/>
      <c r="D8" s="19"/>
      <c r="E8" s="19"/>
      <c r="F8" s="19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46"/>
      <c r="AC8" s="46"/>
      <c r="AD8" s="46"/>
      <c r="AE8" s="46"/>
    </row>
    <row r="9" spans="1:3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46"/>
      <c r="AC9" s="46"/>
      <c r="AD9" s="46"/>
      <c r="AE9" s="46"/>
    </row>
    <row r="10" spans="1:31" ht="18">
      <c r="A10" s="8" t="s">
        <v>10</v>
      </c>
      <c r="B10" s="27">
        <v>6</v>
      </c>
      <c r="C10" s="1"/>
      <c r="D10" s="1"/>
      <c r="E10" s="1"/>
      <c r="F10" s="1"/>
      <c r="G10" s="1"/>
      <c r="H10" s="21"/>
      <c r="I10" s="21"/>
      <c r="J10" s="22" t="s">
        <v>20</v>
      </c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1"/>
      <c r="V10" s="22" t="s">
        <v>6</v>
      </c>
      <c r="W10" s="21"/>
      <c r="X10" s="1"/>
      <c r="Y10" s="1"/>
      <c r="Z10" s="1"/>
      <c r="AA10" s="1"/>
      <c r="AB10" s="46"/>
      <c r="AC10" s="46"/>
      <c r="AD10" s="46"/>
      <c r="AE10" s="46"/>
    </row>
    <row r="11" spans="1:31" ht="15">
      <c r="A11" s="8"/>
      <c r="B11" s="23"/>
      <c r="C11" s="1"/>
      <c r="D11" s="1"/>
      <c r="E11" s="1"/>
      <c r="F11" s="1"/>
      <c r="G11" s="1"/>
      <c r="H11" s="21"/>
      <c r="I11" s="22">
        <f>SIN(B10*4.231)</f>
        <v>0.2505601039771619</v>
      </c>
      <c r="J11" s="22">
        <f>SIN(B10*2.1)</f>
        <v>0.03362304722113847</v>
      </c>
      <c r="K11" s="22">
        <f>SIN(B10*7.4)</f>
        <v>0.40566187655534236</v>
      </c>
      <c r="L11" s="21"/>
      <c r="M11" s="22">
        <f>ROUND($V$11*SIN(B10*3.14)+1,0)</f>
        <v>1</v>
      </c>
      <c r="N11" s="22">
        <f>ROUND($V$11*SIN(B10+1.78)+1,0)</f>
        <v>17</v>
      </c>
      <c r="O11" s="22">
        <f>ROUND($V$11*SIN(B10+2*0.9)+1,0)</f>
        <v>17</v>
      </c>
      <c r="P11" s="22">
        <f>ROUND($V$11*SIN(2*(B10+3))+1,0)</f>
        <v>-11</v>
      </c>
      <c r="Q11" s="22">
        <f>ROUND($V$11*SIN(B10+4.1)+1,0)</f>
        <v>-9</v>
      </c>
      <c r="R11" s="22">
        <f>ROUND($V$11*SIN(3*(B10+5.2))+1,0)</f>
        <v>14</v>
      </c>
      <c r="S11" s="21"/>
      <c r="T11" s="22"/>
      <c r="U11" s="21"/>
      <c r="V11" s="22">
        <f>B10+10</f>
        <v>16</v>
      </c>
      <c r="W11" s="21"/>
      <c r="X11" s="1"/>
      <c r="Y11" s="1"/>
      <c r="Z11" s="1"/>
      <c r="AA11" s="1"/>
      <c r="AB11" s="46"/>
      <c r="AC11" s="46"/>
      <c r="AD11" s="46"/>
      <c r="AE11" s="46"/>
    </row>
    <row r="12" spans="1:31" ht="15">
      <c r="A12" s="1"/>
      <c r="B12" s="8"/>
      <c r="C12" s="1"/>
      <c r="D12" s="1"/>
      <c r="E12" s="1"/>
      <c r="F12" s="1"/>
      <c r="G12" s="1"/>
      <c r="H12" s="21"/>
      <c r="I12" s="22">
        <f>SIN(B10*1.51)</f>
        <v>0.3567418735583286</v>
      </c>
      <c r="J12" s="22">
        <f>SIN(B10*3.1)</f>
        <v>-0.2469736617366209</v>
      </c>
      <c r="K12" s="22">
        <f>SIN(B10*3.1)</f>
        <v>-0.2469736617366209</v>
      </c>
      <c r="L12" s="21"/>
      <c r="M12" s="22">
        <f>ROUND($V$11*SIN(B10+0.1*3.14)+1,0)</f>
        <v>1</v>
      </c>
      <c r="N12" s="22">
        <f>ROUND($V$11*SIN(B10+2)+1,0)</f>
        <v>17</v>
      </c>
      <c r="O12" s="22">
        <f>ROUND($V$11*SIN(B10+2.6)+1,0)</f>
        <v>13</v>
      </c>
      <c r="P12" s="22">
        <f>ROUND($V$11*SIN(2*(B10+4.7))+1,0)</f>
        <v>10</v>
      </c>
      <c r="Q12" s="22">
        <f>ROUND($V$11*SIN(B10+2.35)+1,0)</f>
        <v>15</v>
      </c>
      <c r="R12" s="22">
        <f>ROUND($V$11*SIN(3*(B10+5.34))+1,0)</f>
        <v>9</v>
      </c>
      <c r="S12" s="22"/>
      <c r="T12" s="22"/>
      <c r="U12" s="21"/>
      <c r="V12" s="21"/>
      <c r="W12" s="21"/>
      <c r="X12" s="1"/>
      <c r="Y12" s="1"/>
      <c r="Z12" s="1"/>
      <c r="AA12" s="1"/>
      <c r="AB12" s="46"/>
      <c r="AC12" s="46"/>
      <c r="AD12" s="46"/>
      <c r="AE12" s="46"/>
    </row>
    <row r="13" spans="1:31" ht="15">
      <c r="A13" s="1"/>
      <c r="B13" s="8"/>
      <c r="C13" s="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1"/>
      <c r="X13" s="1"/>
      <c r="Y13" s="1"/>
      <c r="Z13" s="1"/>
      <c r="AA13" s="1"/>
      <c r="AB13" s="46"/>
      <c r="AC13" s="46"/>
      <c r="AD13" s="46"/>
      <c r="AE13" s="46"/>
    </row>
    <row r="14" spans="1:3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1"/>
      <c r="R14" s="21"/>
      <c r="S14" s="21"/>
      <c r="T14" s="21"/>
      <c r="U14" s="21"/>
      <c r="V14" s="21"/>
      <c r="W14" s="21"/>
      <c r="X14" s="1"/>
      <c r="Y14" s="1"/>
      <c r="Z14" s="1"/>
      <c r="AA14" s="1"/>
      <c r="AB14" s="46"/>
      <c r="AC14" s="46"/>
      <c r="AD14" s="46"/>
      <c r="AE14" s="46"/>
    </row>
    <row r="15" spans="2:31" ht="18">
      <c r="B15" s="29"/>
      <c r="C15" s="25"/>
      <c r="D15" s="24" t="s">
        <v>76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1"/>
      <c r="Z15" s="1"/>
      <c r="AA15" s="1"/>
      <c r="AB15" s="46"/>
      <c r="AC15" s="46"/>
      <c r="AD15" s="46"/>
      <c r="AE15" s="46"/>
    </row>
    <row r="16" spans="1:31" ht="18">
      <c r="A16" s="24"/>
      <c r="B16" s="29"/>
      <c r="C16" s="25"/>
      <c r="D16" s="25" t="s">
        <v>38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1"/>
      <c r="P16" s="21"/>
      <c r="Q16" s="21"/>
      <c r="R16" s="21"/>
      <c r="S16" s="21"/>
      <c r="T16" s="21"/>
      <c r="U16" s="21"/>
      <c r="V16" s="21"/>
      <c r="W16" s="21"/>
      <c r="X16" s="1"/>
      <c r="Y16" s="1"/>
      <c r="Z16" s="1"/>
      <c r="AA16" s="1"/>
      <c r="AB16" s="46"/>
      <c r="AC16" s="46"/>
      <c r="AD16" s="46"/>
      <c r="AE16" s="46"/>
    </row>
    <row r="17" spans="1:31" ht="18">
      <c r="A17" s="24"/>
      <c r="B17" s="2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1"/>
      <c r="P17" s="21"/>
      <c r="Q17" s="21"/>
      <c r="R17" s="21"/>
      <c r="S17" s="21"/>
      <c r="T17" s="21"/>
      <c r="U17" s="21"/>
      <c r="V17" s="21"/>
      <c r="W17" s="21"/>
      <c r="X17" s="1"/>
      <c r="Y17" s="1"/>
      <c r="Z17" s="1"/>
      <c r="AA17" s="1"/>
      <c r="AB17" s="46"/>
      <c r="AC17" s="46"/>
      <c r="AD17" s="46"/>
      <c r="AE17" s="46"/>
    </row>
    <row r="18" spans="1:31" ht="18">
      <c r="A18" s="1"/>
      <c r="B18" s="25"/>
      <c r="C18" s="25"/>
      <c r="D18" s="25" t="s">
        <v>39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5"/>
      <c r="AB18" s="46"/>
      <c r="AC18" s="46"/>
      <c r="AD18" s="46"/>
      <c r="AE18" s="46"/>
    </row>
    <row r="19" spans="1:31" ht="18">
      <c r="A19" s="1"/>
      <c r="B19" s="25"/>
      <c r="C19" s="25"/>
      <c r="D19" s="25" t="s">
        <v>40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46"/>
      <c r="AC19" s="46"/>
      <c r="AD19" s="46"/>
      <c r="AE19" s="46"/>
    </row>
    <row r="20" spans="1:31" ht="18">
      <c r="A20" s="1"/>
      <c r="B20" s="25"/>
      <c r="C20" s="25"/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46"/>
      <c r="AC20" s="46"/>
      <c r="AD20" s="46"/>
      <c r="AE20" s="46"/>
    </row>
    <row r="21" spans="1:31" ht="18">
      <c r="A21" s="1"/>
      <c r="B21" s="25"/>
      <c r="C21" s="25"/>
      <c r="D21" s="42" t="s">
        <v>41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46"/>
      <c r="AC21" s="46"/>
      <c r="AD21" s="46"/>
      <c r="AE21" s="46"/>
    </row>
    <row r="22" spans="1:31" ht="18">
      <c r="A22" s="1"/>
      <c r="B22" s="25"/>
      <c r="C22" s="25"/>
      <c r="D22" s="24" t="s">
        <v>78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46"/>
      <c r="AC22" s="46"/>
      <c r="AD22" s="46"/>
      <c r="AE22" s="46"/>
    </row>
    <row r="23" spans="1:31" ht="18">
      <c r="A23" s="1"/>
      <c r="B23" s="25"/>
      <c r="C23" s="25"/>
      <c r="D23" s="2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46"/>
      <c r="AC23" s="46"/>
      <c r="AD23" s="46"/>
      <c r="AE23" s="46"/>
    </row>
    <row r="24" spans="1:31" ht="18">
      <c r="A24" s="1"/>
      <c r="B24" s="25"/>
      <c r="C24" s="25"/>
      <c r="D24" s="42" t="s">
        <v>81</v>
      </c>
      <c r="E24" s="21"/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46"/>
      <c r="AC24" s="46"/>
      <c r="AD24" s="46"/>
      <c r="AE24" s="46"/>
    </row>
    <row r="25" spans="1:31" ht="18">
      <c r="A25" s="1"/>
      <c r="B25" s="25"/>
      <c r="C25" s="25"/>
      <c r="D25" s="24" t="s">
        <v>79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46"/>
      <c r="AC25" s="46"/>
      <c r="AD25" s="46"/>
      <c r="AE25" s="46"/>
    </row>
    <row r="26" spans="1:31" ht="18">
      <c r="A26" s="1"/>
      <c r="B26" s="25"/>
      <c r="C26" s="25"/>
      <c r="D26" s="33"/>
      <c r="E26" s="21"/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46"/>
      <c r="AC26" s="46"/>
      <c r="AD26" s="46"/>
      <c r="AE26" s="46"/>
    </row>
    <row r="27" spans="1:31" ht="18">
      <c r="A27" s="24" t="s">
        <v>80</v>
      </c>
      <c r="B27" s="1"/>
      <c r="C27" s="1"/>
      <c r="D27" s="35" t="s">
        <v>27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"/>
      <c r="P27" s="1"/>
      <c r="Q27" s="1"/>
      <c r="R27" s="1"/>
      <c r="S27" s="1"/>
      <c r="T27" s="1"/>
      <c r="U27" s="1"/>
      <c r="V27" s="1"/>
      <c r="W27" s="1"/>
      <c r="X27" s="1"/>
      <c r="Y27" s="46"/>
      <c r="Z27" s="1"/>
      <c r="AA27" s="1"/>
      <c r="AB27" s="46"/>
      <c r="AC27" s="46"/>
      <c r="AD27" s="46"/>
      <c r="AE27" s="46"/>
    </row>
    <row r="28" spans="1:31" ht="18">
      <c r="A28" s="1"/>
      <c r="B28" s="1"/>
      <c r="C28" s="1"/>
      <c r="D28" s="35" t="s">
        <v>28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46"/>
      <c r="AC28" s="46"/>
      <c r="AD28" s="46"/>
      <c r="AE28" s="46"/>
    </row>
    <row r="29" spans="1:31" ht="12.75">
      <c r="A29" s="1"/>
      <c r="B29" s="1"/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46"/>
      <c r="AC29" s="46"/>
      <c r="AD29" s="46"/>
      <c r="AE29" s="46"/>
    </row>
    <row r="30" spans="1:31" ht="18">
      <c r="A30" s="1"/>
      <c r="B30" s="1"/>
      <c r="C30" s="1"/>
      <c r="D30" s="24" t="s">
        <v>51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4" t="s">
        <v>52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46"/>
      <c r="AC30" s="46"/>
      <c r="AD30" s="46"/>
      <c r="AE30" s="46"/>
    </row>
    <row r="31" spans="1:31" ht="12.75">
      <c r="A31" s="1"/>
      <c r="B31" s="1"/>
      <c r="C31" s="1"/>
      <c r="D31" s="48">
        <f>P11</f>
        <v>-11</v>
      </c>
      <c r="E31" s="48"/>
      <c r="F31" s="48">
        <f>Q11</f>
        <v>-9</v>
      </c>
      <c r="H31" s="1"/>
      <c r="I31" s="48">
        <f>R12+P11</f>
        <v>-2</v>
      </c>
      <c r="J31" s="1"/>
      <c r="K31" s="48">
        <f>N12</f>
        <v>17</v>
      </c>
      <c r="L31" s="1"/>
      <c r="M31" s="48">
        <f>D31*F31+I31+K31</f>
        <v>114</v>
      </c>
      <c r="N31" s="1"/>
      <c r="O31" s="1"/>
      <c r="P31" s="48">
        <f>P11</f>
        <v>-11</v>
      </c>
      <c r="Q31" s="48"/>
      <c r="R31" s="48">
        <f>R11</f>
        <v>14</v>
      </c>
      <c r="S31" s="1"/>
      <c r="T31" s="48">
        <f>M12</f>
        <v>1</v>
      </c>
      <c r="V31" s="1"/>
      <c r="W31" s="48">
        <f>Q11</f>
        <v>-9</v>
      </c>
      <c r="X31" s="1"/>
      <c r="Y31" s="48">
        <f>P31*(R31+T31)+W31</f>
        <v>-174</v>
      </c>
      <c r="Z31" s="46"/>
      <c r="AA31" s="1"/>
      <c r="AB31" s="46"/>
      <c r="AC31" s="46"/>
      <c r="AD31" s="46"/>
      <c r="AE31" s="46"/>
    </row>
    <row r="32" spans="1:31" ht="18">
      <c r="A32" s="1"/>
      <c r="B32" s="1"/>
      <c r="C32" s="1"/>
      <c r="D32" s="43">
        <f>D31</f>
        <v>-11</v>
      </c>
      <c r="E32" s="38" t="str">
        <f>IF(F31&lt;0,"  ( -"," ")</f>
        <v>  ( -</v>
      </c>
      <c r="F32" s="37">
        <f>ABS(F31)</f>
        <v>9</v>
      </c>
      <c r="G32" s="53" t="str">
        <f>IF(F31&lt;0," )"," ")</f>
        <v> )</v>
      </c>
      <c r="H32" s="38" t="str">
        <f>IF(I31&gt;0,"+","-")</f>
        <v>-</v>
      </c>
      <c r="I32" s="37">
        <f>ABS(I31)</f>
        <v>2</v>
      </c>
      <c r="J32" s="38" t="str">
        <f>IF(K31&gt;0,"+","")</f>
        <v>+</v>
      </c>
      <c r="K32" s="37">
        <f>K31</f>
        <v>17</v>
      </c>
      <c r="L32" s="38" t="s">
        <v>8</v>
      </c>
      <c r="M32" s="34"/>
      <c r="N32" s="1"/>
      <c r="O32" s="1"/>
      <c r="P32" s="37">
        <f>P31</f>
        <v>-11</v>
      </c>
      <c r="Q32" s="38" t="s">
        <v>82</v>
      </c>
      <c r="R32" s="37">
        <f>R31</f>
        <v>14</v>
      </c>
      <c r="S32" s="38" t="str">
        <f>IF(T31&gt;0,"+","-")</f>
        <v>+</v>
      </c>
      <c r="T32" s="37">
        <f>ABS(T31)</f>
        <v>1</v>
      </c>
      <c r="U32" s="38" t="s">
        <v>53</v>
      </c>
      <c r="V32" s="38" t="str">
        <f>IF(W31&gt;0,"+","-")</f>
        <v>-</v>
      </c>
      <c r="W32" s="37">
        <f>ABS(W31)</f>
        <v>9</v>
      </c>
      <c r="X32" s="38" t="s">
        <v>8</v>
      </c>
      <c r="Y32" s="34"/>
      <c r="Z32" s="46"/>
      <c r="AA32" s="1"/>
      <c r="AB32" s="46"/>
      <c r="AC32" s="46"/>
      <c r="AD32" s="46"/>
      <c r="AE32" s="46"/>
    </row>
    <row r="33" spans="1:31" ht="12.75">
      <c r="A33" s="1">
        <f>IF(M33=1111,"Primzahl","")</f>
      </c>
      <c r="B33" s="1"/>
      <c r="C33" s="1"/>
      <c r="D33" s="1"/>
      <c r="E33" s="1"/>
      <c r="F33" s="1"/>
      <c r="H33" s="1"/>
      <c r="I33" s="1"/>
      <c r="J33" s="1"/>
      <c r="K33" s="1"/>
      <c r="L33" s="1"/>
      <c r="M33" s="22">
        <f>IF(M31=M32,1111,999)</f>
        <v>999</v>
      </c>
      <c r="N33" s="1"/>
      <c r="O33" s="1"/>
      <c r="P33" s="1"/>
      <c r="Q33" s="46"/>
      <c r="R33" s="1"/>
      <c r="S33" s="1"/>
      <c r="T33" s="1"/>
      <c r="V33" s="1"/>
      <c r="W33" s="1"/>
      <c r="X33" s="1"/>
      <c r="Y33" s="22">
        <f>IF(Y31=Y32,1111,999)</f>
        <v>999</v>
      </c>
      <c r="Z33" s="46"/>
      <c r="AA33" s="1"/>
      <c r="AB33" s="46"/>
      <c r="AC33" s="46"/>
      <c r="AD33" s="46"/>
      <c r="AE33" s="46"/>
    </row>
    <row r="34" spans="1:31" ht="12.75">
      <c r="A34" s="1">
        <f>IF(Y33=1111,"die","")</f>
      </c>
      <c r="B34" s="1"/>
      <c r="C34" s="1"/>
      <c r="D34" s="48">
        <f>O11</f>
        <v>17</v>
      </c>
      <c r="E34" s="1"/>
      <c r="F34" s="48">
        <f>-O12</f>
        <v>-13</v>
      </c>
      <c r="G34" s="1"/>
      <c r="H34" s="48">
        <f>Q12</f>
        <v>15</v>
      </c>
      <c r="J34" s="1"/>
      <c r="K34" s="48">
        <f>-R11</f>
        <v>-14</v>
      </c>
      <c r="L34" s="1"/>
      <c r="M34" s="48">
        <f>D34+F34*H34+K34</f>
        <v>-192</v>
      </c>
      <c r="N34" s="1"/>
      <c r="O34" s="46"/>
      <c r="P34" s="48">
        <f>O11*R34</f>
        <v>221</v>
      </c>
      <c r="R34" s="48">
        <f>O12</f>
        <v>13</v>
      </c>
      <c r="T34" s="48">
        <f>IF(U34&gt;0,1,-1)</f>
        <v>1</v>
      </c>
      <c r="U34" s="48">
        <f>R11</f>
        <v>14</v>
      </c>
      <c r="V34" s="1"/>
      <c r="W34" s="48">
        <f>N12</f>
        <v>17</v>
      </c>
      <c r="X34" s="1"/>
      <c r="Y34" s="48">
        <f>P34/R34+T34*(U34+W34)</f>
        <v>48</v>
      </c>
      <c r="Z34" s="46"/>
      <c r="AA34" s="1"/>
      <c r="AB34" s="46"/>
      <c r="AC34" s="46"/>
      <c r="AD34" s="46"/>
      <c r="AE34" s="46"/>
    </row>
    <row r="35" spans="1:31" ht="18">
      <c r="A35" s="1"/>
      <c r="B35" s="1"/>
      <c r="C35" s="1"/>
      <c r="D35" s="37">
        <f>D34</f>
        <v>17</v>
      </c>
      <c r="E35" s="38" t="str">
        <f>IF(F34&gt;0,"+","-")</f>
        <v>-</v>
      </c>
      <c r="F35" s="44">
        <f>ABS(F34)</f>
        <v>13</v>
      </c>
      <c r="G35" s="38" t="str">
        <f>IF(H34&gt;0," ","  (")</f>
        <v> </v>
      </c>
      <c r="H35" s="43">
        <f>H34</f>
        <v>15</v>
      </c>
      <c r="I35" s="53" t="str">
        <f>IF(H34&lt;0," )"," ")</f>
        <v> </v>
      </c>
      <c r="J35" s="38" t="str">
        <f>IF(K34&gt;0,"+","-")</f>
        <v>-</v>
      </c>
      <c r="K35" s="37">
        <f>ABS(K34)</f>
        <v>14</v>
      </c>
      <c r="L35" s="38" t="s">
        <v>8</v>
      </c>
      <c r="M35" s="34"/>
      <c r="N35" s="1"/>
      <c r="P35" s="37">
        <f>P34</f>
        <v>221</v>
      </c>
      <c r="Q35" s="38">
        <f>IF(R34&gt;0,"","( -")</f>
      </c>
      <c r="R35" s="37">
        <f>ABS(R34)</f>
        <v>13</v>
      </c>
      <c r="S35" s="38" t="str">
        <f>IF(R34&gt;0," ",") ")</f>
        <v> </v>
      </c>
      <c r="T35" s="38" t="str">
        <f>IF(U34&gt;0,"+  (","-  (")</f>
        <v>+  (</v>
      </c>
      <c r="U35" s="37">
        <f>U34</f>
        <v>14</v>
      </c>
      <c r="V35" s="38" t="str">
        <f>IF(W34&gt;0,"+","-")</f>
        <v>+</v>
      </c>
      <c r="W35" s="37">
        <f>ABS(W34)</f>
        <v>17</v>
      </c>
      <c r="X35" s="38" t="s">
        <v>21</v>
      </c>
      <c r="Y35" s="34"/>
      <c r="Z35" s="46"/>
      <c r="AA35" s="1"/>
      <c r="AB35" s="46"/>
      <c r="AC35" s="46"/>
      <c r="AD35" s="46"/>
      <c r="AE35" s="46"/>
    </row>
    <row r="36" spans="1:31" ht="12.75">
      <c r="A36" s="1">
        <f>IF(M36=1111,"ungefähr","")</f>
      </c>
      <c r="B36" s="1"/>
      <c r="C36" s="1"/>
      <c r="D36" s="1"/>
      <c r="E36" s="1"/>
      <c r="F36" s="1"/>
      <c r="G36" s="1"/>
      <c r="H36" s="1"/>
      <c r="J36" s="1"/>
      <c r="K36" s="1"/>
      <c r="L36" s="1"/>
      <c r="M36" s="22">
        <f>IF(M34=M35,1111,999)</f>
        <v>999</v>
      </c>
      <c r="N36" s="1"/>
      <c r="O36" s="1"/>
      <c r="P36" s="1"/>
      <c r="Q36" s="1"/>
      <c r="R36" s="1"/>
      <c r="T36" s="1"/>
      <c r="U36" s="1"/>
      <c r="V36" s="1"/>
      <c r="W36" s="1"/>
      <c r="X36" s="1"/>
      <c r="Y36" s="22">
        <f>IF(Y34=Y35,1111,999)</f>
        <v>999</v>
      </c>
      <c r="AA36" s="1"/>
      <c r="AB36" s="46"/>
      <c r="AC36" s="46"/>
      <c r="AD36" s="46"/>
      <c r="AE36" s="46"/>
    </row>
    <row r="37" spans="1:31" ht="12.75">
      <c r="A37" s="1">
        <f>IF(Y36=1111,"so","")</f>
      </c>
      <c r="B37" s="1"/>
      <c r="C37" s="1"/>
      <c r="D37" s="48">
        <f>N11+N12</f>
        <v>34</v>
      </c>
      <c r="E37" s="1"/>
      <c r="F37" s="48">
        <f>P11</f>
        <v>-11</v>
      </c>
      <c r="G37" s="1"/>
      <c r="H37" s="48">
        <f>O11-Q11</f>
        <v>26</v>
      </c>
      <c r="I37" s="1"/>
      <c r="J37" s="48">
        <f>O12</f>
        <v>13</v>
      </c>
      <c r="K37" s="1"/>
      <c r="L37" s="48">
        <f>D37+F37+H37*J37</f>
        <v>361</v>
      </c>
      <c r="M37" s="1"/>
      <c r="N37" s="1"/>
      <c r="O37" s="1"/>
      <c r="P37" s="48">
        <f>IF(Q37&gt;0,1,-1)</f>
        <v>1</v>
      </c>
      <c r="Q37" s="48">
        <f>M12</f>
        <v>1</v>
      </c>
      <c r="S37" s="48">
        <f>N11</f>
        <v>17</v>
      </c>
      <c r="T37" s="46"/>
      <c r="U37" s="46"/>
      <c r="V37" s="48">
        <f>-R11</f>
        <v>-14</v>
      </c>
      <c r="W37" s="1"/>
      <c r="X37" s="48">
        <f>M12</f>
        <v>1</v>
      </c>
      <c r="Y37" s="1"/>
      <c r="Z37" s="48">
        <f>P37*(Q37*S37+V37)+X37</f>
        <v>4</v>
      </c>
      <c r="AA37" s="1"/>
      <c r="AB37" s="46"/>
      <c r="AC37" s="46"/>
      <c r="AD37" s="46"/>
      <c r="AE37" s="46"/>
    </row>
    <row r="38" spans="1:31" ht="18">
      <c r="A38" s="1"/>
      <c r="B38" s="1"/>
      <c r="C38" s="1"/>
      <c r="D38" s="37">
        <f>D37</f>
        <v>34</v>
      </c>
      <c r="E38" s="38" t="str">
        <f>IF(F37&gt;0,"+","-")</f>
        <v>-</v>
      </c>
      <c r="F38" s="37">
        <f>ABS(F37)</f>
        <v>11</v>
      </c>
      <c r="G38" s="38" t="str">
        <f>IF(H37&gt;0,"+","-")</f>
        <v>+</v>
      </c>
      <c r="H38" s="43">
        <f>ABS(H37)</f>
        <v>26</v>
      </c>
      <c r="I38" s="38" t="str">
        <f>IF(J37&gt;0," "," ( -")</f>
        <v> </v>
      </c>
      <c r="J38" s="37">
        <f>ABS(J37)</f>
        <v>13</v>
      </c>
      <c r="K38" s="38" t="str">
        <f>IF(J37&gt;0," = ",") = ")</f>
        <v> = </v>
      </c>
      <c r="L38" s="34"/>
      <c r="M38" s="1"/>
      <c r="N38" s="1"/>
      <c r="O38" s="1"/>
      <c r="P38" s="47" t="str">
        <f>IF(Q37&lt;0,"- ("," (")</f>
        <v> (</v>
      </c>
      <c r="Q38" s="37">
        <f>Q37</f>
        <v>1</v>
      </c>
      <c r="R38" s="38">
        <f>IF(S37&gt;0,"","(-")</f>
      </c>
      <c r="S38" s="37">
        <f>ABS(S37)</f>
        <v>17</v>
      </c>
      <c r="T38" s="38" t="str">
        <f>IF(S37&gt;0," ",") ")</f>
        <v> </v>
      </c>
      <c r="U38" s="38" t="str">
        <f>IF(V37&gt;0,"+","-")</f>
        <v>-</v>
      </c>
      <c r="V38" s="37">
        <f>ABS(V37)</f>
        <v>14</v>
      </c>
      <c r="W38" s="38" t="str">
        <f>IF(X37&gt;0,")  +",")  -")</f>
        <v>)  +</v>
      </c>
      <c r="X38" s="37">
        <f>ABS(X37)</f>
        <v>1</v>
      </c>
      <c r="Y38" s="38" t="s">
        <v>56</v>
      </c>
      <c r="Z38" s="34"/>
      <c r="AA38" s="1"/>
      <c r="AB38" s="46"/>
      <c r="AC38" s="46"/>
      <c r="AD38" s="46"/>
      <c r="AE38" s="46"/>
    </row>
    <row r="39" spans="1:31" ht="12.75">
      <c r="A39" s="1">
        <f>IF(L39=1111,"groß","")</f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2">
        <f>IF(L37=L38,1111,999)</f>
        <v>999</v>
      </c>
      <c r="M39" s="1"/>
      <c r="N39" s="1"/>
      <c r="O39" s="1"/>
      <c r="Q39" s="1"/>
      <c r="S39" s="1"/>
      <c r="T39" s="1"/>
      <c r="U39" s="1"/>
      <c r="V39" s="1"/>
      <c r="W39" s="1"/>
      <c r="X39" s="1"/>
      <c r="Y39" s="1"/>
      <c r="Z39" s="22">
        <f>IF(Z37=Z38,1111,999)</f>
        <v>999</v>
      </c>
      <c r="AA39" s="46"/>
      <c r="AB39" s="46"/>
      <c r="AC39" s="46"/>
      <c r="AD39" s="46"/>
      <c r="AE39" s="46"/>
    </row>
    <row r="40" spans="1:31" ht="12.75">
      <c r="A40" s="1">
        <f>IF(Z39=1111,"ist","")</f>
      </c>
      <c r="B40" s="1"/>
      <c r="C40" s="1"/>
      <c r="D40" s="48">
        <f>(F40+H40)*R12</f>
        <v>126</v>
      </c>
      <c r="E40" s="1"/>
      <c r="F40" s="48">
        <f>M12</f>
        <v>1</v>
      </c>
      <c r="G40" s="1"/>
      <c r="H40" s="48">
        <f>IF(O12=-F40,7,O12)</f>
        <v>13</v>
      </c>
      <c r="J40" s="1"/>
      <c r="K40" s="48">
        <f>P12</f>
        <v>10</v>
      </c>
      <c r="L40" s="1"/>
      <c r="M40" s="48">
        <f>D40/(F40+H40)+K40</f>
        <v>19</v>
      </c>
      <c r="N40" s="1"/>
      <c r="O40" s="1"/>
      <c r="P40" s="48">
        <f>IF(Q40&gt;0,1,-1)</f>
        <v>-1</v>
      </c>
      <c r="Q40" s="48">
        <f>Q11</f>
        <v>-9</v>
      </c>
      <c r="R40" s="1"/>
      <c r="S40" s="48">
        <f>O11</f>
        <v>17</v>
      </c>
      <c r="T40" s="48"/>
      <c r="U40" s="48">
        <f>P11</f>
        <v>-11</v>
      </c>
      <c r="V40" s="1"/>
      <c r="W40" s="48">
        <f>Q11</f>
        <v>-9</v>
      </c>
      <c r="X40" s="1"/>
      <c r="Y40" s="1"/>
      <c r="Z40" s="48">
        <f>P12</f>
        <v>10</v>
      </c>
      <c r="AA40" s="1"/>
      <c r="AB40" s="51">
        <f>P40*(Q40+S40*(U40+W40))+Z40</f>
        <v>359</v>
      </c>
      <c r="AC40" s="46"/>
      <c r="AD40" s="46"/>
      <c r="AE40" s="46"/>
    </row>
    <row r="41" spans="1:31" ht="18">
      <c r="A41" s="1"/>
      <c r="B41" s="1"/>
      <c r="C41" s="1"/>
      <c r="D41" s="37">
        <f>D40</f>
        <v>126</v>
      </c>
      <c r="E41" s="38" t="str">
        <f>IF(F40&gt;0," ( "," ( -")</f>
        <v> ( </v>
      </c>
      <c r="F41" s="37">
        <f>ABS(F40)</f>
        <v>1</v>
      </c>
      <c r="G41" s="38" t="str">
        <f>IF(H40&gt;0,"+","-")</f>
        <v>+</v>
      </c>
      <c r="H41" s="37">
        <f>ABS(H40)</f>
        <v>13</v>
      </c>
      <c r="I41" s="38" t="s">
        <v>55</v>
      </c>
      <c r="J41" s="38" t="str">
        <f>IF(K40&gt;0,"+","-")</f>
        <v>+</v>
      </c>
      <c r="K41" s="37">
        <f>ABS(K40)</f>
        <v>10</v>
      </c>
      <c r="L41" s="38" t="s">
        <v>8</v>
      </c>
      <c r="M41" s="34"/>
      <c r="N41" s="1"/>
      <c r="O41" s="1"/>
      <c r="P41" s="38" t="str">
        <f>IF(Q40&gt;0,"+ (","-  (")</f>
        <v>-  (</v>
      </c>
      <c r="Q41" s="37">
        <f>Q40</f>
        <v>-9</v>
      </c>
      <c r="R41" s="38" t="str">
        <f>IF(S40&gt;0,"+","-")</f>
        <v>+</v>
      </c>
      <c r="S41" s="37">
        <f>ABS(S40)</f>
        <v>17</v>
      </c>
      <c r="T41" s="38" t="s">
        <v>82</v>
      </c>
      <c r="U41" s="37">
        <f>U40</f>
        <v>-11</v>
      </c>
      <c r="V41" s="38" t="str">
        <f>IF(W40&gt;0,"+","-")</f>
        <v>-</v>
      </c>
      <c r="W41" s="37">
        <f>ABS(W40)</f>
        <v>9</v>
      </c>
      <c r="X41" s="38" t="s">
        <v>83</v>
      </c>
      <c r="Y41" s="38" t="str">
        <f>IF(Z40&gt;0,"+","-")</f>
        <v>+</v>
      </c>
      <c r="Z41" s="37">
        <f>ABS(Z40)</f>
        <v>10</v>
      </c>
      <c r="AA41" s="38" t="s">
        <v>56</v>
      </c>
      <c r="AB41" s="34"/>
      <c r="AC41" s="46"/>
      <c r="AD41" s="46"/>
      <c r="AE41" s="46"/>
    </row>
    <row r="42" spans="1:31" ht="12.75">
      <c r="A42" s="1">
        <f>IF(M42=1111,"wie","")</f>
      </c>
      <c r="B42" s="1"/>
      <c r="C42" s="1"/>
      <c r="D42" s="1"/>
      <c r="E42" s="1"/>
      <c r="F42" s="1"/>
      <c r="G42" s="1"/>
      <c r="H42" s="1"/>
      <c r="I42" s="1"/>
      <c r="J42" s="1"/>
      <c r="K42" s="1"/>
      <c r="M42" s="22">
        <f>IF(M40=M41,1111,999)</f>
        <v>999</v>
      </c>
      <c r="N42" s="1"/>
      <c r="O42" s="1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22">
        <f>IF(AB40=AB41,1111,999)</f>
        <v>999</v>
      </c>
      <c r="AC42" s="46"/>
      <c r="AD42" s="46"/>
      <c r="AE42" s="46"/>
    </row>
    <row r="43" spans="1:31" ht="12.75">
      <c r="A43" s="1">
        <f>IF(AB42=1111,"dein","")</f>
      </c>
      <c r="B43" s="1"/>
      <c r="C43" s="1"/>
      <c r="E43" s="48">
        <f>P11+R12</f>
        <v>-2</v>
      </c>
      <c r="F43" s="1"/>
      <c r="G43" s="48">
        <f>(M11+N12)</f>
        <v>18</v>
      </c>
      <c r="H43" s="1"/>
      <c r="I43" s="48">
        <f>-N12</f>
        <v>-17</v>
      </c>
      <c r="J43" s="1"/>
      <c r="K43" s="48">
        <f>O12</f>
        <v>13</v>
      </c>
      <c r="L43" s="1"/>
      <c r="M43" s="48">
        <f>(E43+G43)*(I43+K43)</f>
        <v>-64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46"/>
      <c r="AC43" s="46"/>
      <c r="AD43" s="46"/>
      <c r="AE43" s="46"/>
    </row>
    <row r="44" spans="1:31" ht="18">
      <c r="A44" s="1"/>
      <c r="B44" s="1"/>
      <c r="C44" s="1"/>
      <c r="D44" s="54" t="s">
        <v>82</v>
      </c>
      <c r="E44" s="37">
        <f>E43</f>
        <v>-2</v>
      </c>
      <c r="F44" s="38" t="str">
        <f>IF(G43&gt;0,"+","-")</f>
        <v>+</v>
      </c>
      <c r="G44" s="37">
        <f>ABS(G43)</f>
        <v>18</v>
      </c>
      <c r="H44" s="38" t="str">
        <f>IF(I43&gt;0,")   (",")   (")</f>
        <v>)   (</v>
      </c>
      <c r="I44" s="37">
        <f>I43</f>
        <v>-17</v>
      </c>
      <c r="J44" s="38" t="str">
        <f>IF(K43&gt;0,"+","-")</f>
        <v>+</v>
      </c>
      <c r="K44" s="37">
        <f>ABS(K43)</f>
        <v>13</v>
      </c>
      <c r="L44" s="54" t="s">
        <v>21</v>
      </c>
      <c r="M44" s="3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6"/>
      <c r="AC44" s="46"/>
      <c r="AD44" s="46"/>
      <c r="AE44" s="46"/>
    </row>
    <row r="45" spans="1:31" ht="12.75">
      <c r="A45" s="1">
        <f>IF(M45=1111,"Alter","")</f>
      </c>
      <c r="B45" s="1"/>
      <c r="C45" s="1"/>
      <c r="E45" s="1"/>
      <c r="F45" s="1"/>
      <c r="G45" s="1"/>
      <c r="H45" s="1"/>
      <c r="I45" s="1"/>
      <c r="J45" s="1"/>
      <c r="K45" s="1"/>
      <c r="L45" s="1"/>
      <c r="M45" s="22">
        <f>IF(M43=M44,1111,999)</f>
        <v>999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46"/>
      <c r="AC45" s="46"/>
      <c r="AD45" s="46"/>
      <c r="AE45" s="46"/>
    </row>
    <row r="46" spans="1:31" ht="18">
      <c r="A46" s="24"/>
      <c r="B46" s="1"/>
      <c r="C46" s="1"/>
      <c r="D46" s="48">
        <f>R11</f>
        <v>14</v>
      </c>
      <c r="E46" s="48">
        <f>IF(I11&lt;0,-1,1)</f>
        <v>1</v>
      </c>
      <c r="F46" s="48">
        <f>M12*O11</f>
        <v>17</v>
      </c>
      <c r="G46" s="1"/>
      <c r="H46" s="48">
        <f>R11*O11</f>
        <v>238</v>
      </c>
      <c r="I46" s="1"/>
      <c r="J46" s="48">
        <f>(R11+M12)</f>
        <v>15</v>
      </c>
      <c r="K46" s="1"/>
      <c r="L46" s="48">
        <f>D46+E46*(F46+H46)/J46</f>
        <v>31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46"/>
      <c r="AC46" s="46"/>
      <c r="AD46" s="46"/>
      <c r="AE46" s="46"/>
    </row>
    <row r="47" spans="1:31" ht="18">
      <c r="A47" s="24"/>
      <c r="B47" s="1"/>
      <c r="C47" s="1"/>
      <c r="D47" s="37">
        <f>D46</f>
        <v>14</v>
      </c>
      <c r="E47" s="38" t="str">
        <f>IF(E46&lt;0,"- (","+ (")</f>
        <v>+ (</v>
      </c>
      <c r="F47" s="37">
        <f>F46</f>
        <v>17</v>
      </c>
      <c r="G47" s="38" t="str">
        <f>IF(H46&gt;0,"+","-")</f>
        <v>+</v>
      </c>
      <c r="H47" s="37">
        <f>ABS(H46)</f>
        <v>238</v>
      </c>
      <c r="I47" s="38" t="str">
        <f>IF(J46&gt;0,")    ",")  (-")</f>
        <v>)    </v>
      </c>
      <c r="J47" s="37">
        <f>ABS(J46)</f>
        <v>15</v>
      </c>
      <c r="K47" s="38" t="str">
        <f>IF(J46&gt;0," =  ",") =")</f>
        <v> =  </v>
      </c>
      <c r="L47" s="3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46"/>
      <c r="AC47" s="46"/>
      <c r="AD47" s="46"/>
      <c r="AE47" s="46"/>
    </row>
    <row r="48" spans="1:31" ht="18">
      <c r="A48" s="55"/>
      <c r="B48" s="46"/>
      <c r="C48" s="46"/>
      <c r="D48" s="46"/>
      <c r="E48" s="46"/>
      <c r="F48" s="46"/>
      <c r="G48" s="46"/>
      <c r="H48" s="46"/>
      <c r="I48" s="46"/>
      <c r="J48" s="1"/>
      <c r="K48" s="1"/>
      <c r="L48" s="22">
        <f>IF(L46=L47,1111,999)</f>
        <v>999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46"/>
      <c r="AC48" s="46"/>
      <c r="AD48" s="46"/>
      <c r="AE48" s="46"/>
    </row>
    <row r="49" spans="1:31" ht="30">
      <c r="A49" s="58"/>
      <c r="B49" s="58"/>
      <c r="C49" s="58"/>
      <c r="D49" s="58"/>
      <c r="E49" s="58">
        <f>IF(AND('Addition Subtraktion'!W70=1111,'Addition Subtraktion Terme'!W70=1111,'Multiplikation Division'!W70=1111,'Verbindung der Rechenarten'!W70=1111),"Gutschein","")</f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1:31" ht="15">
      <c r="A51" s="63">
        <f>IF(AND('Addition Subtraktion'!W70=1111,'Addition Subtraktion Terme'!W70=1111,'Multiplikation Division'!W70=1111,'Verbindung der Rechenarten'!W70=1111),"Der / Die  Schüler / in ","")</f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1:31" ht="15">
      <c r="A52" s="63">
        <f>IF(AND('Addition Subtraktion'!W70=1111,'Addition Subtraktion Terme'!W70=1111,'Multiplikation Division'!W70=1111,'Verbindung der Rechenarten'!W70=1111),'Addition Subtraktion'!A13,"")</f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:31" ht="15">
      <c r="A53" s="63">
        <f>IF(AND('Addition Subtraktion'!W70=1111,'Addition Subtraktion Terme'!W70=1111,'Multiplikation Division'!W70=1111,'Verbindung der Rechenarten'!W70=1111),'Addition Subtraktion'!A14,"")</f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1:31" ht="15">
      <c r="A54" s="63">
        <f>IF(AND('Addition Subtraktion'!W70=1111,'Addition Subtraktion Terme'!W70=1111,'Multiplikation Division'!W70=1111,'Verbindung der Rechenarten'!W70=1111),"hat am  ","")</f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1" ht="12.75">
      <c r="A55" s="64">
        <f ca="1">IF(AND('Addition Subtraktion'!W70=1111,'Addition Subtraktion Terme'!W70=1111,'Multiplikation Division'!W70=1111,'Verbindung der Rechenarten'!W70=1111),NOW(),"")</f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ht="15">
      <c r="A56" s="63">
        <f>IF(AND('Addition Subtraktion'!W70=1111,'Addition Subtraktion Terme'!W70=1111,'Multiplikation Division'!W70=1111,'Verbindung der Rechenarten'!W70=1111)," diesen Test erfolgreich absolviert und erhält deshalb eine 1. ","")</f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46"/>
      <c r="R56" s="46"/>
      <c r="S56" s="46"/>
      <c r="T56" s="1"/>
      <c r="U56" s="1"/>
      <c r="V56" s="1"/>
      <c r="W56" s="1"/>
      <c r="X56" s="1"/>
      <c r="Y56" s="1"/>
      <c r="Z56" s="1"/>
      <c r="AA56" s="1"/>
      <c r="AB56" s="46"/>
      <c r="AC56" s="46"/>
      <c r="AD56" s="46"/>
      <c r="AE56" s="46"/>
    </row>
    <row r="57" spans="1:31" ht="12.75">
      <c r="A57" s="62">
        <f>IF(AND('Addition Subtraktion'!W70=1111,'Addition Subtraktion Terme'!W70=1111,'Multiplikation Division'!W70=1111,'Verbindung der Rechenarten'!W70=1111)," Markiere diesen Gutschein und drucke ihn aus. ","")</f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46"/>
      <c r="AC57" s="46"/>
      <c r="AD57" s="46"/>
      <c r="AE57" s="46"/>
    </row>
    <row r="58" spans="2:31" ht="12.75">
      <c r="B58" s="1"/>
      <c r="C58" s="1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46"/>
      <c r="AC58" s="46"/>
      <c r="AD58" s="46"/>
      <c r="AE58" s="46"/>
    </row>
    <row r="70" ht="12.75">
      <c r="W70" s="22">
        <f>IF(AND(M33=1111,B10=11,Y33=1111,M36=1111,Y36=1111,L39=1111,Z39=1111,AB42=1111,M45=1111,L48=1111,M42=1111),1111,999)</f>
        <v>999</v>
      </c>
    </row>
  </sheetData>
  <sheetProtection password="8089" sheet="1" objects="1" scenarios="1" selectLockedCells="1"/>
  <mergeCells count="7">
    <mergeCell ref="A57:P57"/>
    <mergeCell ref="A51:P51"/>
    <mergeCell ref="A52:P52"/>
    <mergeCell ref="A53:P53"/>
    <mergeCell ref="A54:P54"/>
    <mergeCell ref="A55:P55"/>
    <mergeCell ref="A56:P56"/>
  </mergeCells>
  <conditionalFormatting sqref="M32 M35 L38 M41 M44 L47">
    <cfRule type="cellIs" priority="45" dxfId="1" operator="equal" stopIfTrue="1">
      <formula>L31</formula>
    </cfRule>
    <cfRule type="cellIs" priority="46" dxfId="0" operator="notEqual" stopIfTrue="1">
      <formula>L31</formula>
    </cfRule>
  </conditionalFormatting>
  <conditionalFormatting sqref="AB42 W40 AB40 V37 W34 R34 T34:U34 E43 G43 I43 K43 K40 K34 K31 M31 I31 L48 T31 W31 Y31 P34 Y33:Y34 S37 X37 Y36 Z37 D34 F34 H34 M33:M34 D37 H37 J37 L37 M36 D40 F40 H40 L39 M40 M42:M43 H46 J46 L46 M45 D46:F46 P40:Q40 Z39:Z40 P31:R31 J10:J12 K11:K12 I11:I12 M12:T12 M11:R11 T10:T11 V10:V11 D31:F31 F37 P37:Q37 S40:U40 W70">
    <cfRule type="expression" priority="43" dxfId="9" stopIfTrue="1">
      <formula>$H$1=852456</formula>
    </cfRule>
    <cfRule type="expression" priority="44" dxfId="10" stopIfTrue="1">
      <formula>$H$1&lt;&gt;852456</formula>
    </cfRule>
  </conditionalFormatting>
  <conditionalFormatting sqref="H25:H26 G21:H23 G25:H25 F26">
    <cfRule type="expression" priority="41" dxfId="9" stopIfTrue="1">
      <formula>$H$1=852456</formula>
    </cfRule>
    <cfRule type="expression" priority="42" dxfId="8" stopIfTrue="1">
      <formula>$H$1&lt;&gt;852456</formula>
    </cfRule>
  </conditionalFormatting>
  <conditionalFormatting sqref="Y32">
    <cfRule type="cellIs" priority="39" dxfId="1" operator="equal" stopIfTrue="1">
      <formula>Y31</formula>
    </cfRule>
    <cfRule type="cellIs" priority="40" dxfId="0" operator="notEqual" stopIfTrue="1">
      <formula>Y31</formula>
    </cfRule>
  </conditionalFormatting>
  <conditionalFormatting sqref="Z38">
    <cfRule type="cellIs" priority="37" dxfId="1" operator="equal" stopIfTrue="1">
      <formula>Z37</formula>
    </cfRule>
    <cfRule type="cellIs" priority="38" dxfId="0" operator="notEqual" stopIfTrue="1">
      <formula>Z37</formula>
    </cfRule>
  </conditionalFormatting>
  <conditionalFormatting sqref="Y35">
    <cfRule type="cellIs" priority="35" dxfId="1" operator="equal" stopIfTrue="1">
      <formula>Y34</formula>
    </cfRule>
    <cfRule type="cellIs" priority="36" dxfId="0" operator="notEqual" stopIfTrue="1">
      <formula>Y34</formula>
    </cfRule>
  </conditionalFormatting>
  <conditionalFormatting sqref="AB41">
    <cfRule type="cellIs" priority="27" dxfId="1" operator="equal" stopIfTrue="1">
      <formula>AB40</formula>
    </cfRule>
    <cfRule type="cellIs" priority="28" dxfId="0" operator="notEqual" stopIfTrue="1">
      <formula>AB40</formula>
    </cfRule>
  </conditionalFormatting>
  <hyperlinks>
    <hyperlink ref="A3" location="'Addition Subtraktion'!A7" display="Zurück zur Auswahl"/>
  </hyperlinks>
  <printOptions/>
  <pageMargins left="0.7" right="0.7" top="0.787401575" bottom="0.787401575" header="0.3" footer="0.3"/>
  <pageSetup orientation="portrait" paperSize="9" scale="60" r:id="rId2"/>
  <colBreaks count="1" manualBreakCount="1"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cp:lastPrinted>2011-06-25T14:50:50Z</cp:lastPrinted>
  <dcterms:created xsi:type="dcterms:W3CDTF">2011-05-24T13:33:02Z</dcterms:created>
  <dcterms:modified xsi:type="dcterms:W3CDTF">2011-06-25T14:57:35Z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